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755" yWindow="-150" windowWidth="4740" windowHeight="6090"/>
  </bookViews>
  <sheets>
    <sheet name="Programa 1" sheetId="6" r:id="rId1"/>
    <sheet name="Programa 2" sheetId="5" r:id="rId2"/>
    <sheet name="Programa 3" sheetId="4" r:id="rId3"/>
    <sheet name="Programa 4" sheetId="8" r:id="rId4"/>
    <sheet name="Programa 5" sheetId="7" r:id="rId5"/>
    <sheet name="Programa 6" sheetId="9" r:id="rId6"/>
    <sheet name="Informe de compatibilidad" sheetId="15" r:id="rId7"/>
    <sheet name="rESUMEN GRAL" sheetId="16" r:id="rId8"/>
    <sheet name="RES PROGRAMAS" sheetId="17" r:id="rId9"/>
    <sheet name="Hoja1" sheetId="18" r:id="rId10"/>
  </sheets>
  <definedNames>
    <definedName name="_xlnm.Print_Area" localSheetId="0">'Programa 1'!$B$2:$S$31</definedName>
    <definedName name="_xlnm.Print_Area" localSheetId="1">'Programa 2'!$B$2:$T$32</definedName>
    <definedName name="_xlnm.Print_Area" localSheetId="2">'Programa 3'!$B$2:$S$29</definedName>
    <definedName name="_xlnm.Print_Area" localSheetId="3">'Programa 4'!$A$2:$U$27</definedName>
    <definedName name="_xlnm.Print_Area" localSheetId="4">'Programa 5'!$B$2:$T$52</definedName>
    <definedName name="_xlnm.Print_Area" localSheetId="5">'Programa 6'!$B$2:$S$31</definedName>
    <definedName name="_xlnm.Print_Area" localSheetId="8">'RES PROGRAMAS'!$B$3:$H$62</definedName>
    <definedName name="_xlnm.Print_Area" localSheetId="7">'rESUMEN GRAL'!$B$3:$L$64</definedName>
  </definedNames>
  <calcPr calcId="144525"/>
</workbook>
</file>

<file path=xl/calcChain.xml><?xml version="1.0" encoding="utf-8"?>
<calcChain xmlns="http://schemas.openxmlformats.org/spreadsheetml/2006/main">
  <c r="G60" i="17" l="1"/>
  <c r="F60" i="17"/>
  <c r="E60" i="17"/>
  <c r="D60" i="17"/>
  <c r="K11" i="16" l="1"/>
  <c r="L24" i="6"/>
  <c r="G11" i="16"/>
  <c r="I24" i="6"/>
  <c r="J63" i="16" l="1"/>
  <c r="J62" i="16"/>
  <c r="J54" i="16"/>
  <c r="J53" i="16"/>
  <c r="J52" i="16"/>
  <c r="J43" i="16"/>
  <c r="J36" i="16"/>
  <c r="K36" i="16" s="1"/>
  <c r="L36" i="16" s="1"/>
  <c r="L35" i="16"/>
  <c r="J35" i="16"/>
  <c r="H36" i="16"/>
  <c r="H35" i="16"/>
  <c r="G35" i="16"/>
  <c r="G36" i="16"/>
  <c r="K35" i="16"/>
  <c r="L37" i="16" l="1"/>
  <c r="J27" i="16"/>
  <c r="J26" i="16"/>
  <c r="J18" i="16"/>
  <c r="J17" i="16"/>
  <c r="E19" i="16"/>
  <c r="F19" i="16"/>
  <c r="Q22" i="9" l="1"/>
  <c r="N22" i="9"/>
  <c r="M22" i="9"/>
  <c r="Q7" i="9"/>
  <c r="R23" i="7"/>
  <c r="O23" i="7"/>
  <c r="R18" i="7"/>
  <c r="R7" i="7"/>
  <c r="S7" i="8"/>
  <c r="Q16" i="4"/>
  <c r="N16" i="4"/>
  <c r="M16" i="4"/>
  <c r="Q7" i="4"/>
  <c r="N7" i="4"/>
  <c r="M7" i="4"/>
  <c r="R22" i="5"/>
  <c r="R7" i="5"/>
  <c r="Q26" i="6"/>
  <c r="N26" i="6"/>
  <c r="M26" i="6"/>
  <c r="Q15" i="6"/>
  <c r="N15" i="6"/>
  <c r="Q7" i="6"/>
  <c r="Q20" i="6"/>
  <c r="N7" i="6"/>
  <c r="M7" i="6"/>
  <c r="H40" i="7" l="1"/>
  <c r="L24" i="5"/>
  <c r="L25" i="5"/>
  <c r="L26" i="5"/>
  <c r="L27" i="5"/>
  <c r="L28" i="5"/>
  <c r="L29" i="5"/>
  <c r="L30" i="5"/>
  <c r="L31" i="5"/>
  <c r="L23" i="5"/>
  <c r="H23" i="5"/>
  <c r="J7" i="5"/>
  <c r="J8" i="6"/>
  <c r="J7" i="6"/>
  <c r="H23" i="9" l="1"/>
  <c r="H24" i="9"/>
  <c r="H25" i="9"/>
  <c r="H26" i="9"/>
  <c r="H27" i="9"/>
  <c r="H28" i="9"/>
  <c r="H29" i="9"/>
  <c r="H30" i="9"/>
  <c r="H42" i="7"/>
  <c r="H43" i="7"/>
  <c r="H44" i="7"/>
  <c r="H45" i="7"/>
  <c r="H46" i="7"/>
  <c r="H39" i="7"/>
  <c r="H30" i="7"/>
  <c r="H31" i="7"/>
  <c r="H32" i="7"/>
  <c r="H33" i="7"/>
  <c r="H34" i="7"/>
  <c r="H35" i="7"/>
  <c r="H12" i="7"/>
  <c r="H15" i="7"/>
  <c r="L23" i="9"/>
  <c r="L24" i="9"/>
  <c r="L25" i="9"/>
  <c r="L26" i="9"/>
  <c r="L27" i="9"/>
  <c r="L28" i="9"/>
  <c r="L29" i="9"/>
  <c r="L30" i="9"/>
  <c r="L7" i="9"/>
  <c r="L8" i="9"/>
  <c r="L9" i="9"/>
  <c r="L10" i="9"/>
  <c r="L11" i="9"/>
  <c r="L12" i="9"/>
  <c r="L13" i="9"/>
  <c r="L14" i="9"/>
  <c r="L15" i="9"/>
  <c r="L16" i="9"/>
  <c r="L17" i="9"/>
  <c r="L18" i="9"/>
  <c r="L19" i="9"/>
  <c r="H8" i="9"/>
  <c r="H9" i="9"/>
  <c r="H10" i="9"/>
  <c r="H11" i="9"/>
  <c r="H12" i="9"/>
  <c r="H13" i="9"/>
  <c r="H14" i="9"/>
  <c r="H15" i="9"/>
  <c r="H16" i="9"/>
  <c r="H17" i="9"/>
  <c r="H18" i="9"/>
  <c r="H19" i="9"/>
  <c r="H8" i="7"/>
  <c r="H7" i="7"/>
  <c r="L8" i="8" l="1"/>
  <c r="L9" i="8"/>
  <c r="L10" i="8"/>
  <c r="L11" i="8"/>
  <c r="L12" i="8"/>
  <c r="L13" i="8"/>
  <c r="L14" i="8"/>
  <c r="L15" i="8"/>
  <c r="L16" i="8"/>
  <c r="L17" i="8"/>
  <c r="L18" i="8"/>
  <c r="L19" i="8"/>
  <c r="L20" i="8"/>
  <c r="L21" i="8"/>
  <c r="L22" i="8"/>
  <c r="L23" i="8"/>
  <c r="L24" i="8"/>
  <c r="L25" i="8"/>
  <c r="L26" i="8"/>
  <c r="H8" i="8"/>
  <c r="H9" i="8"/>
  <c r="H15" i="8"/>
  <c r="H16" i="8"/>
  <c r="H17" i="8"/>
  <c r="H18" i="8"/>
  <c r="H25" i="8"/>
  <c r="H26" i="8"/>
  <c r="L18" i="4" l="1"/>
  <c r="L19" i="4"/>
  <c r="L20" i="4"/>
  <c r="L21" i="4"/>
  <c r="L22" i="4"/>
  <c r="L23" i="4"/>
  <c r="L24" i="4"/>
  <c r="L25" i="4"/>
  <c r="L26" i="4"/>
  <c r="L27" i="4"/>
  <c r="L28" i="4"/>
  <c r="L17" i="4"/>
  <c r="H17" i="4"/>
  <c r="H18" i="4"/>
  <c r="H21" i="4"/>
  <c r="H22" i="4"/>
  <c r="H23" i="4"/>
  <c r="H24" i="4"/>
  <c r="H25" i="4"/>
  <c r="H28" i="4"/>
  <c r="R16" i="4"/>
  <c r="O16" i="4"/>
  <c r="L16" i="4"/>
  <c r="H16" i="4"/>
  <c r="R7" i="4"/>
  <c r="L8" i="4"/>
  <c r="L9" i="4"/>
  <c r="L10" i="4"/>
  <c r="L11" i="4"/>
  <c r="L12" i="4"/>
  <c r="L13" i="4"/>
  <c r="L7" i="4"/>
  <c r="H9" i="4"/>
  <c r="H10" i="4"/>
  <c r="H11" i="4"/>
  <c r="H12" i="4"/>
  <c r="H13" i="4"/>
  <c r="O7" i="4"/>
  <c r="H7" i="4"/>
  <c r="H24" i="5" l="1"/>
  <c r="H25" i="5"/>
  <c r="H26" i="5"/>
  <c r="H28" i="5"/>
  <c r="H29" i="5"/>
  <c r="H30" i="5"/>
  <c r="H31" i="5"/>
  <c r="L8" i="5"/>
  <c r="L9" i="5"/>
  <c r="L10" i="5"/>
  <c r="L11" i="5"/>
  <c r="L12" i="5"/>
  <c r="L13" i="5"/>
  <c r="L14" i="5"/>
  <c r="L15" i="5"/>
  <c r="L16" i="5"/>
  <c r="L17" i="5"/>
  <c r="L18" i="5"/>
  <c r="L19" i="5"/>
  <c r="H8" i="5"/>
  <c r="H9" i="5"/>
  <c r="H10" i="5"/>
  <c r="H11" i="5"/>
  <c r="H15" i="5"/>
  <c r="H7" i="5"/>
  <c r="R15" i="6"/>
  <c r="O15" i="6"/>
  <c r="R26" i="6"/>
  <c r="O26" i="6"/>
  <c r="R20" i="6"/>
  <c r="O20" i="6"/>
  <c r="R7" i="6"/>
  <c r="O7" i="6"/>
  <c r="L27" i="6"/>
  <c r="L28" i="6"/>
  <c r="L29" i="6"/>
  <c r="L30" i="6"/>
  <c r="I29" i="6"/>
  <c r="I30" i="6"/>
  <c r="I27" i="6"/>
  <c r="L26" i="6"/>
  <c r="L21" i="6"/>
  <c r="L22" i="6"/>
  <c r="L23" i="6"/>
  <c r="L20" i="6"/>
  <c r="I23" i="6"/>
  <c r="I22" i="6"/>
  <c r="I21" i="6"/>
  <c r="I16" i="6"/>
  <c r="L16" i="6"/>
  <c r="I17" i="6"/>
  <c r="L17" i="6"/>
  <c r="L15" i="6"/>
  <c r="I15" i="6"/>
  <c r="L8" i="6"/>
  <c r="L9" i="6"/>
  <c r="L10" i="6"/>
  <c r="L11" i="6"/>
  <c r="L12" i="6"/>
  <c r="L7" i="6"/>
  <c r="I7" i="6"/>
  <c r="I8" i="6"/>
  <c r="I9" i="6"/>
  <c r="I10" i="6"/>
  <c r="I11" i="6"/>
  <c r="I12" i="6"/>
  <c r="H32" i="5" l="1"/>
  <c r="D79" i="17" l="1"/>
  <c r="E79" i="17"/>
  <c r="F79" i="17" s="1"/>
  <c r="F78" i="17"/>
  <c r="F77" i="17"/>
  <c r="F76" i="17"/>
  <c r="F75" i="17"/>
  <c r="F74" i="17"/>
  <c r="F73" i="17"/>
  <c r="E70" i="17"/>
  <c r="D70" i="17"/>
  <c r="F70" i="17" s="1"/>
  <c r="F65" i="17"/>
  <c r="F66" i="17"/>
  <c r="F67" i="17"/>
  <c r="F68" i="17"/>
  <c r="F69" i="17"/>
  <c r="F64" i="17"/>
  <c r="G22" i="16" l="1"/>
  <c r="G12" i="16"/>
  <c r="G10" i="16"/>
  <c r="G9" i="16"/>
  <c r="H13" i="18" l="1"/>
  <c r="E23" i="18" l="1"/>
  <c r="E22" i="18"/>
  <c r="E21" i="18" l="1"/>
  <c r="E19" i="18"/>
  <c r="E20" i="18"/>
  <c r="E16" i="18"/>
  <c r="E17" i="18"/>
  <c r="C18" i="18"/>
  <c r="B18" i="18"/>
  <c r="E15" i="18"/>
  <c r="E11" i="18"/>
  <c r="E12" i="18"/>
  <c r="E13" i="18"/>
  <c r="E14" i="18"/>
  <c r="E18" i="18" l="1"/>
  <c r="E10" i="18"/>
  <c r="E8" i="18"/>
  <c r="E9" i="18"/>
  <c r="E7" i="18"/>
  <c r="O7" i="9" l="1"/>
  <c r="H7" i="9"/>
  <c r="H9" i="16"/>
  <c r="K9" i="16"/>
  <c r="L9" i="16" s="1"/>
  <c r="H10" i="16"/>
  <c r="K10" i="16"/>
  <c r="L10" i="16" s="1"/>
  <c r="H11" i="16"/>
  <c r="L11" i="16"/>
  <c r="H12" i="16"/>
  <c r="K12" i="16"/>
  <c r="L12" i="16" s="1"/>
  <c r="D13" i="16"/>
  <c r="E13" i="16"/>
  <c r="F13" i="16"/>
  <c r="I13" i="16"/>
  <c r="J13" i="16"/>
  <c r="K13" i="16" s="1"/>
  <c r="G15" i="16"/>
  <c r="H15" i="16" s="1"/>
  <c r="K15" i="16"/>
  <c r="G16" i="16"/>
  <c r="H16" i="16" s="1"/>
  <c r="K16" i="16"/>
  <c r="L16" i="16" s="1"/>
  <c r="G17" i="16"/>
  <c r="H17" i="16" s="1"/>
  <c r="K17" i="16"/>
  <c r="L17" i="16" s="1"/>
  <c r="G18" i="16"/>
  <c r="H18" i="16" s="1"/>
  <c r="K18" i="16"/>
  <c r="L18" i="16" s="1"/>
  <c r="D19" i="16"/>
  <c r="I19" i="16"/>
  <c r="H22" i="16"/>
  <c r="K22" i="16"/>
  <c r="L22" i="16" s="1"/>
  <c r="G23" i="16"/>
  <c r="H23" i="16" s="1"/>
  <c r="K23" i="16"/>
  <c r="L23" i="16" s="1"/>
  <c r="D24" i="16"/>
  <c r="E24" i="16"/>
  <c r="F24" i="16"/>
  <c r="I24" i="16"/>
  <c r="J24" i="16"/>
  <c r="G26" i="16"/>
  <c r="H26" i="16" s="1"/>
  <c r="K26" i="16"/>
  <c r="L26" i="16" s="1"/>
  <c r="G27" i="16"/>
  <c r="H27" i="16" s="1"/>
  <c r="K27" i="16"/>
  <c r="L27" i="16" s="1"/>
  <c r="D28" i="16"/>
  <c r="E28" i="16"/>
  <c r="F28" i="16"/>
  <c r="I28" i="16"/>
  <c r="J28" i="16"/>
  <c r="G31" i="16"/>
  <c r="H31" i="16" s="1"/>
  <c r="K31" i="16"/>
  <c r="L31" i="16" s="1"/>
  <c r="G32" i="16"/>
  <c r="H32" i="16" s="1"/>
  <c r="K32" i="16"/>
  <c r="L32" i="16" s="1"/>
  <c r="D33" i="16"/>
  <c r="E33" i="16"/>
  <c r="F33" i="16"/>
  <c r="I33" i="16"/>
  <c r="J33" i="16"/>
  <c r="D37" i="16"/>
  <c r="E37" i="16"/>
  <c r="F37" i="16"/>
  <c r="I37" i="16"/>
  <c r="G40" i="16"/>
  <c r="H40" i="16" s="1"/>
  <c r="H41" i="16" s="1"/>
  <c r="K40" i="16"/>
  <c r="L40" i="16" s="1"/>
  <c r="L41" i="16" s="1"/>
  <c r="D41" i="16"/>
  <c r="E41" i="16"/>
  <c r="F41" i="16"/>
  <c r="I41" i="16"/>
  <c r="J41" i="16"/>
  <c r="G43" i="16"/>
  <c r="H43" i="16" s="1"/>
  <c r="H44" i="16" s="1"/>
  <c r="K43" i="16"/>
  <c r="L43" i="16" s="1"/>
  <c r="L44" i="16" s="1"/>
  <c r="D44" i="16"/>
  <c r="E44" i="16"/>
  <c r="F44" i="16"/>
  <c r="I44" i="16"/>
  <c r="G47" i="16"/>
  <c r="H47" i="16" s="1"/>
  <c r="K47" i="16"/>
  <c r="L47" i="16" s="1"/>
  <c r="G48" i="16"/>
  <c r="H48" i="16" s="1"/>
  <c r="K48" i="16"/>
  <c r="L48" i="16" s="1"/>
  <c r="G49" i="16"/>
  <c r="H49" i="16" s="1"/>
  <c r="K49" i="16"/>
  <c r="L49" i="16" s="1"/>
  <c r="D50" i="16"/>
  <c r="E50" i="16"/>
  <c r="F50" i="16"/>
  <c r="I50" i="16"/>
  <c r="J50" i="16"/>
  <c r="G52" i="16"/>
  <c r="H52" i="16" s="1"/>
  <c r="K52" i="16"/>
  <c r="L52" i="16" s="1"/>
  <c r="G53" i="16"/>
  <c r="H53" i="16" s="1"/>
  <c r="K53" i="16"/>
  <c r="L53" i="16" s="1"/>
  <c r="G54" i="16"/>
  <c r="H54" i="16" s="1"/>
  <c r="K54" i="16"/>
  <c r="L54" i="16" s="1"/>
  <c r="D55" i="16"/>
  <c r="E55" i="16"/>
  <c r="F55" i="16"/>
  <c r="I55" i="16"/>
  <c r="G58" i="16"/>
  <c r="H58" i="16" s="1"/>
  <c r="K58" i="16"/>
  <c r="L58" i="16" s="1"/>
  <c r="G59" i="16"/>
  <c r="H59" i="16" s="1"/>
  <c r="K59" i="16"/>
  <c r="L59" i="16" s="1"/>
  <c r="D60" i="16"/>
  <c r="E60" i="16"/>
  <c r="F60" i="16"/>
  <c r="I60" i="16"/>
  <c r="J60" i="16"/>
  <c r="G62" i="16"/>
  <c r="H62" i="16" s="1"/>
  <c r="K62" i="16"/>
  <c r="L62" i="16" s="1"/>
  <c r="G63" i="16"/>
  <c r="H63" i="16" s="1"/>
  <c r="K63" i="16"/>
  <c r="L63" i="16" s="1"/>
  <c r="D64" i="16"/>
  <c r="E64" i="16"/>
  <c r="F64" i="16"/>
  <c r="I64" i="16"/>
  <c r="H22" i="9"/>
  <c r="L22" i="9"/>
  <c r="O22" i="9"/>
  <c r="R22" i="9"/>
  <c r="L7" i="7"/>
  <c r="P7" i="7"/>
  <c r="L8" i="7"/>
  <c r="L9" i="7"/>
  <c r="L10" i="7"/>
  <c r="H11" i="7"/>
  <c r="L11" i="7"/>
  <c r="L12" i="7"/>
  <c r="L13" i="7"/>
  <c r="L14" i="7"/>
  <c r="L15" i="7"/>
  <c r="H18" i="7"/>
  <c r="L18" i="7"/>
  <c r="P18" i="7"/>
  <c r="H23" i="7"/>
  <c r="L23" i="7"/>
  <c r="H24" i="7"/>
  <c r="L24" i="7"/>
  <c r="H25" i="7"/>
  <c r="L25" i="7"/>
  <c r="H26" i="7"/>
  <c r="L26" i="7"/>
  <c r="H27" i="7"/>
  <c r="L27" i="7"/>
  <c r="H28" i="7"/>
  <c r="L28" i="7"/>
  <c r="H29" i="7"/>
  <c r="L29" i="7"/>
  <c r="H47" i="7"/>
  <c r="L47" i="7"/>
  <c r="H48" i="7"/>
  <c r="L48" i="7"/>
  <c r="H49" i="7"/>
  <c r="L49" i="7"/>
  <c r="L51" i="7"/>
  <c r="H7" i="8"/>
  <c r="L7" i="8"/>
  <c r="P7" i="8"/>
  <c r="Q7" i="8"/>
  <c r="T7" i="8"/>
  <c r="H29" i="4"/>
  <c r="G29" i="4" s="1"/>
  <c r="L7" i="5"/>
  <c r="P7" i="5"/>
  <c r="L22" i="5"/>
  <c r="P22" i="5"/>
  <c r="L13" i="6"/>
  <c r="K13" i="6" s="1"/>
  <c r="G24" i="6"/>
  <c r="K24" i="6"/>
  <c r="G33" i="16" l="1"/>
  <c r="K24" i="16"/>
  <c r="G24" i="16"/>
  <c r="G13" i="16"/>
  <c r="H16" i="7"/>
  <c r="G16" i="7" s="1"/>
  <c r="G41" i="16"/>
  <c r="L14" i="4"/>
  <c r="K14" i="4" s="1"/>
  <c r="S7" i="7"/>
  <c r="R7" i="9"/>
  <c r="S18" i="7"/>
  <c r="L52" i="7"/>
  <c r="K52" i="7" s="1"/>
  <c r="G60" i="16"/>
  <c r="K41" i="16"/>
  <c r="K33" i="16"/>
  <c r="L15" i="16"/>
  <c r="K60" i="16"/>
  <c r="G55" i="16"/>
  <c r="J19" i="16"/>
  <c r="K19" i="16" s="1"/>
  <c r="L16" i="7"/>
  <c r="K16" i="7" s="1"/>
  <c r="L60" i="16"/>
  <c r="J55" i="16"/>
  <c r="K55" i="16" s="1"/>
  <c r="L32" i="5"/>
  <c r="K32" i="5" s="1"/>
  <c r="S22" i="5"/>
  <c r="L27" i="8"/>
  <c r="K27" i="8" s="1"/>
  <c r="L33" i="16"/>
  <c r="H33" i="16"/>
  <c r="L21" i="7"/>
  <c r="K21" i="7" s="1"/>
  <c r="L24" i="16"/>
  <c r="H13" i="16"/>
  <c r="L31" i="6"/>
  <c r="K31" i="6" s="1"/>
  <c r="L29" i="4"/>
  <c r="K29" i="4" s="1"/>
  <c r="G50" i="16"/>
  <c r="G37" i="16"/>
  <c r="H31" i="9"/>
  <c r="G31" i="9" s="1"/>
  <c r="H14" i="4"/>
  <c r="G14" i="4" s="1"/>
  <c r="H60" i="16"/>
  <c r="H24" i="16"/>
  <c r="L13" i="16"/>
  <c r="L31" i="9"/>
  <c r="K31" i="9" s="1"/>
  <c r="S7" i="5"/>
  <c r="L64" i="16"/>
  <c r="K50" i="16"/>
  <c r="G44" i="16"/>
  <c r="J37" i="16"/>
  <c r="K37" i="16" s="1"/>
  <c r="K28" i="16"/>
  <c r="L20" i="5"/>
  <c r="K20" i="5" s="1"/>
  <c r="L18" i="6"/>
  <c r="K18" i="6" s="1"/>
  <c r="H64" i="16"/>
  <c r="G64" i="16"/>
  <c r="H55" i="16"/>
  <c r="H37" i="16"/>
  <c r="G28" i="16"/>
  <c r="H28" i="16"/>
  <c r="G19" i="16"/>
  <c r="L20" i="9"/>
  <c r="K20" i="9" s="1"/>
  <c r="I31" i="6"/>
  <c r="G31" i="6" s="1"/>
  <c r="I18" i="6"/>
  <c r="G18" i="6" s="1"/>
  <c r="H20" i="5"/>
  <c r="G20" i="5" s="1"/>
  <c r="G32" i="5"/>
  <c r="H27" i="8"/>
  <c r="G27" i="8" s="1"/>
  <c r="I13" i="6"/>
  <c r="G13" i="6" s="1"/>
  <c r="P23" i="7"/>
  <c r="S23" i="7"/>
  <c r="H52" i="7"/>
  <c r="G52" i="7" s="1"/>
  <c r="H21" i="7"/>
  <c r="G21" i="7" s="1"/>
  <c r="H20" i="9"/>
  <c r="G20" i="9" s="1"/>
  <c r="L55" i="16"/>
  <c r="H50" i="16"/>
  <c r="L28" i="16"/>
  <c r="L19" i="16"/>
  <c r="L50" i="16"/>
  <c r="H19" i="16"/>
  <c r="J64" i="16"/>
  <c r="K64" i="16" s="1"/>
  <c r="J44" i="16"/>
  <c r="K44" i="16" s="1"/>
  <c r="T32" i="5" l="1"/>
  <c r="I32" i="5"/>
</calcChain>
</file>

<file path=xl/comments1.xml><?xml version="1.0" encoding="utf-8"?>
<comments xmlns="http://schemas.openxmlformats.org/spreadsheetml/2006/main">
  <authors>
    <author>yesid</author>
  </authors>
  <commentList>
    <comment ref="B8" authorId="0">
      <text>
        <r>
          <rPr>
            <b/>
            <sz val="8"/>
            <color indexed="81"/>
            <rFont val="Tahoma"/>
            <family val="2"/>
          </rPr>
          <t>Yesid:</t>
        </r>
        <r>
          <rPr>
            <sz val="8"/>
            <color indexed="81"/>
            <rFont val="Tahoma"/>
            <family val="2"/>
          </rPr>
          <t xml:space="preserve">
En el Plan de Acción 2012-2015, Cardique plantea la ejecución de 6 programas</t>
        </r>
      </text>
    </comment>
    <comment ref="C8"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9" authorId="0">
      <text>
        <r>
          <rPr>
            <b/>
            <sz val="8"/>
            <color indexed="81"/>
            <rFont val="Tahoma"/>
            <family val="2"/>
          </rPr>
          <t>yesid:</t>
        </r>
        <r>
          <rPr>
            <sz val="8"/>
            <color indexed="81"/>
            <rFont val="Tahoma"/>
            <family val="2"/>
          </rPr>
          <t xml:space="preserve">
Este programa consta de 4 proyectos y se denomina: "ADMINISTRACIÓN Y MANEJO DEL RECURSO HÍDRICO"</t>
        </r>
      </text>
    </comment>
    <comment ref="C9" authorId="0">
      <text>
        <r>
          <rPr>
            <b/>
            <sz val="8"/>
            <color indexed="81"/>
            <rFont val="Tahoma"/>
            <family val="2"/>
          </rPr>
          <t>Yesid:</t>
        </r>
        <r>
          <rPr>
            <sz val="8"/>
            <color indexed="81"/>
            <rFont val="Tahoma"/>
            <family val="2"/>
          </rPr>
          <t xml:space="preserve">
Proyecto: AGUAS SUPERFICIALES CONTINENTALES</t>
        </r>
      </text>
    </comment>
    <comment ref="C10" authorId="0">
      <text>
        <r>
          <rPr>
            <b/>
            <sz val="8"/>
            <color indexed="81"/>
            <rFont val="Tahoma"/>
            <family val="2"/>
          </rPr>
          <t>Yesid: Recuperación y Conservación del Parque Natural Distrital Ciénaga de la Virgen</t>
        </r>
        <r>
          <rPr>
            <sz val="8"/>
            <color indexed="81"/>
            <rFont val="Tahoma"/>
            <family val="2"/>
          </rPr>
          <t xml:space="preserve">
</t>
        </r>
      </text>
    </comment>
    <comment ref="C11" authorId="0">
      <text>
        <r>
          <rPr>
            <b/>
            <sz val="8"/>
            <color indexed="81"/>
            <rFont val="Tahoma"/>
            <family val="2"/>
          </rPr>
          <t>Yesid:</t>
        </r>
        <r>
          <rPr>
            <sz val="8"/>
            <color indexed="81"/>
            <rFont val="Tahoma"/>
            <family val="2"/>
          </rPr>
          <t xml:space="preserve">
AGUAS SUBTERRÁNEAS</t>
        </r>
      </text>
    </comment>
    <comment ref="C12" authorId="0">
      <text>
        <r>
          <rPr>
            <b/>
            <sz val="8"/>
            <color indexed="81"/>
            <rFont val="Tahoma"/>
            <family val="2"/>
          </rPr>
          <t>Yesid: AGUAS MARINO - COSTERA</t>
        </r>
        <r>
          <rPr>
            <sz val="8"/>
            <color indexed="81"/>
            <rFont val="Tahoma"/>
            <family val="2"/>
          </rPr>
          <t xml:space="preserve">
</t>
        </r>
      </text>
    </comment>
    <comment ref="B15" authorId="0">
      <text>
        <r>
          <rPr>
            <b/>
            <sz val="8"/>
            <color indexed="81"/>
            <rFont val="Tahoma"/>
            <family val="2"/>
          </rPr>
          <t>yesid:</t>
        </r>
        <r>
          <rPr>
            <sz val="8"/>
            <color indexed="81"/>
            <rFont val="Tahoma"/>
            <family val="2"/>
          </rPr>
          <t xml:space="preserve">
Este programa consta de 4 proyectos y se denomina: "ADMINISTRACIÓN Y MANEJO DEL RECURSO HÍDRICO"</t>
        </r>
      </text>
    </comment>
    <comment ref="C15" authorId="0">
      <text>
        <r>
          <rPr>
            <b/>
            <sz val="8"/>
            <color indexed="81"/>
            <rFont val="Tahoma"/>
            <family val="2"/>
          </rPr>
          <t>Yesid:</t>
        </r>
        <r>
          <rPr>
            <sz val="8"/>
            <color indexed="81"/>
            <rFont val="Tahoma"/>
            <family val="2"/>
          </rPr>
          <t xml:space="preserve">
Proyecto: AGUAS SUPERFICIALES CONTINENTALES</t>
        </r>
      </text>
    </comment>
    <comment ref="C16" authorId="0">
      <text>
        <r>
          <rPr>
            <b/>
            <sz val="8"/>
            <color indexed="81"/>
            <rFont val="Tahoma"/>
            <family val="2"/>
          </rPr>
          <t>Yesid: Recuperación y Conservación del Parque Natural Distrital Ciénaga de la Virgen</t>
        </r>
        <r>
          <rPr>
            <sz val="8"/>
            <color indexed="81"/>
            <rFont val="Tahoma"/>
            <family val="2"/>
          </rPr>
          <t xml:space="preserve">
</t>
        </r>
      </text>
    </comment>
    <comment ref="C17" authorId="0">
      <text>
        <r>
          <rPr>
            <b/>
            <sz val="8"/>
            <color indexed="81"/>
            <rFont val="Tahoma"/>
            <family val="2"/>
          </rPr>
          <t>Yesid:</t>
        </r>
        <r>
          <rPr>
            <sz val="8"/>
            <color indexed="81"/>
            <rFont val="Tahoma"/>
            <family val="2"/>
          </rPr>
          <t xml:space="preserve">
AGUAS SUBTERRÁNEAS</t>
        </r>
      </text>
    </comment>
    <comment ref="C18" authorId="0">
      <text>
        <r>
          <rPr>
            <b/>
            <sz val="8"/>
            <color indexed="81"/>
            <rFont val="Tahoma"/>
            <family val="2"/>
          </rPr>
          <t>Yesid: AGUAS MARINO - COSTERA</t>
        </r>
        <r>
          <rPr>
            <sz val="8"/>
            <color indexed="81"/>
            <rFont val="Tahoma"/>
            <family val="2"/>
          </rPr>
          <t xml:space="preserve">
</t>
        </r>
      </text>
    </comment>
    <comment ref="B21" authorId="0">
      <text>
        <r>
          <rPr>
            <b/>
            <sz val="8"/>
            <color indexed="81"/>
            <rFont val="Tahoma"/>
            <family val="2"/>
          </rPr>
          <t>Yesid:</t>
        </r>
        <r>
          <rPr>
            <sz val="8"/>
            <color indexed="81"/>
            <rFont val="Tahoma"/>
            <family val="2"/>
          </rPr>
          <t xml:space="preserve">
En el Plan de Acción 2012-2015, Cardique plantea la ejecución de 6 programas</t>
        </r>
      </text>
    </comment>
    <comment ref="C21"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22" authorId="0">
      <text>
        <r>
          <rPr>
            <b/>
            <sz val="8"/>
            <color indexed="81"/>
            <rFont val="Tahoma"/>
            <family val="2"/>
          </rPr>
          <t>Yesid:</t>
        </r>
        <r>
          <rPr>
            <sz val="8"/>
            <color indexed="81"/>
            <rFont val="Tahoma"/>
            <family val="2"/>
          </rPr>
          <t xml:space="preserve">
ADMINISTRACIÓN Y MANEJO DE LA BIODIVERSIDAD</t>
        </r>
      </text>
    </comment>
    <comment ref="C22" authorId="0">
      <text>
        <r>
          <rPr>
            <b/>
            <sz val="8"/>
            <color indexed="81"/>
            <rFont val="Tahoma"/>
            <family val="2"/>
          </rPr>
          <t xml:space="preserve">Yesid: </t>
        </r>
        <r>
          <rPr>
            <sz val="8"/>
            <color indexed="81"/>
            <rFont val="Tahoma"/>
            <family val="2"/>
          </rPr>
          <t>USO Y MANEJO DE BOSQUES</t>
        </r>
      </text>
    </comment>
    <comment ref="C23" authorId="0">
      <text>
        <r>
          <rPr>
            <b/>
            <sz val="8"/>
            <color indexed="81"/>
            <rFont val="Tahoma"/>
            <family val="2"/>
          </rPr>
          <t>Yesid: USO Y MANEJO DE LA FAUNA SILVESTRE</t>
        </r>
      </text>
    </comment>
    <comment ref="C26" authorId="0">
      <text>
        <r>
          <rPr>
            <b/>
            <sz val="8"/>
            <color indexed="81"/>
            <rFont val="Tahoma"/>
            <family val="2"/>
          </rPr>
          <t xml:space="preserve">Yesid: </t>
        </r>
        <r>
          <rPr>
            <sz val="8"/>
            <color indexed="81"/>
            <rFont val="Tahoma"/>
            <family val="2"/>
          </rPr>
          <t>USO Y MANEJO DE BOSQUES</t>
        </r>
      </text>
    </comment>
    <comment ref="C27" authorId="0">
      <text>
        <r>
          <rPr>
            <b/>
            <sz val="8"/>
            <color indexed="81"/>
            <rFont val="Tahoma"/>
            <family val="2"/>
          </rPr>
          <t>Yesid: USO Y MANEJO DE LA FAUNA SILVESTRE</t>
        </r>
      </text>
    </comment>
    <comment ref="B30" authorId="0">
      <text>
        <r>
          <rPr>
            <b/>
            <sz val="8"/>
            <color indexed="81"/>
            <rFont val="Tahoma"/>
            <family val="2"/>
          </rPr>
          <t>Yesid:</t>
        </r>
        <r>
          <rPr>
            <sz val="8"/>
            <color indexed="81"/>
            <rFont val="Tahoma"/>
            <family val="2"/>
          </rPr>
          <t xml:space="preserve">
En el Plan de Acción 2012-2015, Cardique plantea la ejecución de 6 programas</t>
        </r>
      </text>
    </comment>
    <comment ref="C30"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31" authorId="0">
      <text>
        <r>
          <rPr>
            <b/>
            <sz val="8"/>
            <color indexed="81"/>
            <rFont val="Tahoma"/>
            <family val="2"/>
          </rPr>
          <t>Yesid:</t>
        </r>
        <r>
          <rPr>
            <sz val="8"/>
            <color indexed="81"/>
            <rFont val="Tahoma"/>
            <family val="2"/>
          </rPr>
          <t xml:space="preserve">
GESTIÓN AMBIENTAL PARA EL DESARROLLO DE LOS ENTES TERRITORIALES</t>
        </r>
      </text>
    </comment>
    <comment ref="C31" authorId="0">
      <text>
        <r>
          <rPr>
            <b/>
            <sz val="8"/>
            <color indexed="81"/>
            <rFont val="Tahoma"/>
            <family val="2"/>
          </rPr>
          <t>Yesid:</t>
        </r>
        <r>
          <rPr>
            <sz val="8"/>
            <color indexed="81"/>
            <rFont val="Tahoma"/>
            <family val="2"/>
          </rPr>
          <t xml:space="preserve">
MANEJO DE RESIDUOS URBANOS</t>
        </r>
      </text>
    </comment>
    <comment ref="C32" authorId="0">
      <text>
        <r>
          <rPr>
            <b/>
            <sz val="8"/>
            <color indexed="81"/>
            <rFont val="Tahoma"/>
            <family val="2"/>
          </rPr>
          <t>Yesid:</t>
        </r>
        <r>
          <rPr>
            <sz val="8"/>
            <color indexed="81"/>
            <rFont val="Tahoma"/>
            <family val="2"/>
          </rPr>
          <t xml:space="preserve">
02. IMPLEMENTACIÓN DE PROCESOS PRODUCTIVOS LIMPIOS Y MERCADOS VERDES</t>
        </r>
      </text>
    </comment>
    <comment ref="B35" authorId="0">
      <text>
        <r>
          <rPr>
            <b/>
            <sz val="8"/>
            <color indexed="81"/>
            <rFont val="Tahoma"/>
            <family val="2"/>
          </rPr>
          <t>Yesid:</t>
        </r>
        <r>
          <rPr>
            <sz val="8"/>
            <color indexed="81"/>
            <rFont val="Tahoma"/>
            <family val="2"/>
          </rPr>
          <t xml:space="preserve">
GESTIÓN AMBIENTAL PARA EL DESARROLLO DE LOS ENTES TERRITORIALES</t>
        </r>
      </text>
    </comment>
    <comment ref="C35" authorId="0">
      <text>
        <r>
          <rPr>
            <b/>
            <sz val="8"/>
            <color indexed="81"/>
            <rFont val="Tahoma"/>
            <family val="2"/>
          </rPr>
          <t>Yesid:</t>
        </r>
        <r>
          <rPr>
            <sz val="8"/>
            <color indexed="81"/>
            <rFont val="Tahoma"/>
            <family val="2"/>
          </rPr>
          <t xml:space="preserve">
MANEJO DE RESIDUOS URBANOS</t>
        </r>
      </text>
    </comment>
    <comment ref="C36" authorId="0">
      <text>
        <r>
          <rPr>
            <b/>
            <sz val="8"/>
            <color indexed="81"/>
            <rFont val="Tahoma"/>
            <family val="2"/>
          </rPr>
          <t>Yesid:</t>
        </r>
        <r>
          <rPr>
            <sz val="8"/>
            <color indexed="81"/>
            <rFont val="Tahoma"/>
            <family val="2"/>
          </rPr>
          <t xml:space="preserve">
02. IMPLEMENTACIÓN DE PROCESOS PRODUCTIVOS LIMPIOS Y MERCADOS VERDES</t>
        </r>
      </text>
    </comment>
    <comment ref="B39" authorId="0">
      <text>
        <r>
          <rPr>
            <b/>
            <sz val="8"/>
            <color indexed="81"/>
            <rFont val="Tahoma"/>
            <family val="2"/>
          </rPr>
          <t>Yesid:</t>
        </r>
        <r>
          <rPr>
            <sz val="8"/>
            <color indexed="81"/>
            <rFont val="Tahoma"/>
            <family val="2"/>
          </rPr>
          <t xml:space="preserve">
En el Plan de Acción 2012-2015, Cardique plantea la ejecución de 6 programas</t>
        </r>
      </text>
    </comment>
    <comment ref="C39"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40" authorId="0">
      <text>
        <r>
          <rPr>
            <b/>
            <sz val="8"/>
            <color indexed="81"/>
            <rFont val="Tahoma"/>
            <family val="2"/>
          </rPr>
          <t>Yesid: ORDENAMIENTO AMBIENTAL Y TERRITORIAL</t>
        </r>
        <r>
          <rPr>
            <sz val="8"/>
            <color indexed="81"/>
            <rFont val="Tahoma"/>
            <family val="2"/>
          </rPr>
          <t xml:space="preserve">
</t>
        </r>
      </text>
    </comment>
    <comment ref="C40" authorId="0">
      <text>
        <r>
          <rPr>
            <b/>
            <sz val="8"/>
            <color indexed="81"/>
            <rFont val="Tahoma"/>
            <family val="2"/>
          </rPr>
          <t xml:space="preserve">Yesid: </t>
        </r>
        <r>
          <rPr>
            <sz val="8"/>
            <color indexed="81"/>
            <rFont val="Tahoma"/>
            <family val="2"/>
          </rPr>
          <t>PLANEACIÓN Y GESTIÓN INTEGRAL DEL RIESGIÓN</t>
        </r>
      </text>
    </comment>
    <comment ref="B43" authorId="0">
      <text>
        <r>
          <rPr>
            <b/>
            <sz val="8"/>
            <color indexed="81"/>
            <rFont val="Tahoma"/>
            <family val="2"/>
          </rPr>
          <t>Yesid: ORDENAMIENTO AMBIENTAL Y TERRITORIAL</t>
        </r>
        <r>
          <rPr>
            <sz val="8"/>
            <color indexed="81"/>
            <rFont val="Tahoma"/>
            <family val="2"/>
          </rPr>
          <t xml:space="preserve">
</t>
        </r>
      </text>
    </comment>
    <comment ref="C43" authorId="0">
      <text>
        <r>
          <rPr>
            <b/>
            <sz val="8"/>
            <color indexed="81"/>
            <rFont val="Tahoma"/>
            <family val="2"/>
          </rPr>
          <t xml:space="preserve">Yesid: </t>
        </r>
        <r>
          <rPr>
            <sz val="8"/>
            <color indexed="81"/>
            <rFont val="Tahoma"/>
            <family val="2"/>
          </rPr>
          <t>PLANEACIÓN Y GESTIÓN INTEGRAL DEL RIESGIÓN</t>
        </r>
      </text>
    </comment>
    <comment ref="B46" authorId="0">
      <text>
        <r>
          <rPr>
            <b/>
            <sz val="8"/>
            <color indexed="81"/>
            <rFont val="Tahoma"/>
            <family val="2"/>
          </rPr>
          <t>Yesid:</t>
        </r>
        <r>
          <rPr>
            <sz val="8"/>
            <color indexed="81"/>
            <rFont val="Tahoma"/>
            <family val="2"/>
          </rPr>
          <t xml:space="preserve">
En el Plan de Acción 2012-2015, Cardique plantea la ejecución de 6 programas</t>
        </r>
      </text>
    </comment>
    <comment ref="C46"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47" authorId="0">
      <text>
        <r>
          <rPr>
            <b/>
            <sz val="8"/>
            <color indexed="81"/>
            <rFont val="Tahoma"/>
            <family val="2"/>
          </rPr>
          <t>Yesid: FORTALECIMIENTO INSTITUCIONAL</t>
        </r>
      </text>
    </comment>
    <comment ref="C47" authorId="0">
      <text>
        <r>
          <rPr>
            <b/>
            <sz val="8"/>
            <color indexed="81"/>
            <rFont val="Tahoma"/>
            <family val="2"/>
          </rPr>
          <t>yesid:</t>
        </r>
        <r>
          <rPr>
            <sz val="8"/>
            <color indexed="81"/>
            <rFont val="Tahoma"/>
            <family val="2"/>
          </rPr>
          <t xml:space="preserve">
LABORATORIO DE CALIDAD AMBIENTAL</t>
        </r>
      </text>
    </comment>
    <comment ref="C48" authorId="0">
      <text>
        <r>
          <rPr>
            <b/>
            <sz val="8"/>
            <color indexed="81"/>
            <rFont val="Tahoma"/>
            <family val="2"/>
          </rPr>
          <t>Yesid: ARTICULACIÓN</t>
        </r>
        <r>
          <rPr>
            <sz val="8"/>
            <color indexed="81"/>
            <rFont val="Tahoma"/>
            <family val="2"/>
          </rPr>
          <t xml:space="preserve"> DEL SINA</t>
        </r>
      </text>
    </comment>
    <comment ref="C49" authorId="0">
      <text>
        <r>
          <rPr>
            <b/>
            <sz val="8"/>
            <color indexed="81"/>
            <rFont val="Tahoma"/>
            <family val="2"/>
          </rPr>
          <t xml:space="preserve">Yesid: </t>
        </r>
        <r>
          <rPr>
            <sz val="8"/>
            <color indexed="81"/>
            <rFont val="Tahoma"/>
            <family val="2"/>
          </rPr>
          <t>DESARROLLO CORPORATIVO</t>
        </r>
      </text>
    </comment>
    <comment ref="B52" authorId="0">
      <text>
        <r>
          <rPr>
            <b/>
            <sz val="8"/>
            <color indexed="81"/>
            <rFont val="Tahoma"/>
            <family val="2"/>
          </rPr>
          <t>Yesid: FORTALECIMIENTO INSTITUCIONAL</t>
        </r>
      </text>
    </comment>
    <comment ref="C52" authorId="0">
      <text>
        <r>
          <rPr>
            <b/>
            <sz val="8"/>
            <color indexed="81"/>
            <rFont val="Tahoma"/>
            <family val="2"/>
          </rPr>
          <t>yesid:</t>
        </r>
        <r>
          <rPr>
            <sz val="8"/>
            <color indexed="81"/>
            <rFont val="Tahoma"/>
            <family val="2"/>
          </rPr>
          <t xml:space="preserve">
LABORATORIO DE CALIDAD AMBIENTAL</t>
        </r>
      </text>
    </comment>
    <comment ref="C53" authorId="0">
      <text>
        <r>
          <rPr>
            <b/>
            <sz val="8"/>
            <color indexed="81"/>
            <rFont val="Tahoma"/>
            <family val="2"/>
          </rPr>
          <t>Yesid: ARTICULACIÓN</t>
        </r>
        <r>
          <rPr>
            <sz val="8"/>
            <color indexed="81"/>
            <rFont val="Tahoma"/>
            <family val="2"/>
          </rPr>
          <t xml:space="preserve"> DEL SINA</t>
        </r>
      </text>
    </comment>
    <comment ref="C54" authorId="0">
      <text>
        <r>
          <rPr>
            <b/>
            <sz val="8"/>
            <color indexed="81"/>
            <rFont val="Tahoma"/>
            <family val="2"/>
          </rPr>
          <t xml:space="preserve">Yesid: </t>
        </r>
        <r>
          <rPr>
            <sz val="8"/>
            <color indexed="81"/>
            <rFont val="Tahoma"/>
            <family val="2"/>
          </rPr>
          <t>DESARROLLO CORPORATIVO</t>
        </r>
      </text>
    </comment>
    <comment ref="B57" authorId="0">
      <text>
        <r>
          <rPr>
            <b/>
            <sz val="8"/>
            <color indexed="81"/>
            <rFont val="Tahoma"/>
            <family val="2"/>
          </rPr>
          <t>Yesid:</t>
        </r>
        <r>
          <rPr>
            <sz val="8"/>
            <color indexed="81"/>
            <rFont val="Tahoma"/>
            <family val="2"/>
          </rPr>
          <t xml:space="preserve">
En el Plan de Acción 2012-2015, Cardique plantea la ejecución de 6 programas</t>
        </r>
      </text>
    </comment>
    <comment ref="C57" authorId="0">
      <text>
        <r>
          <rPr>
            <b/>
            <sz val="8"/>
            <color indexed="81"/>
            <rFont val="Tahoma"/>
            <family val="2"/>
          </rPr>
          <t>yesid:</t>
        </r>
        <r>
          <rPr>
            <sz val="8"/>
            <color indexed="81"/>
            <rFont val="Tahoma"/>
            <family val="2"/>
          </rPr>
          <t xml:space="preserve">
Conforme al PA 2012 - 2015, cada programa esta integrado por uno o varios proyectos, Cardique plantea la ejecución de 14 proyectos entre 2013 -2015</t>
        </r>
      </text>
    </comment>
    <comment ref="B58" authorId="0">
      <text>
        <r>
          <rPr>
            <b/>
            <sz val="8"/>
            <color indexed="81"/>
            <rFont val="Tahoma"/>
            <family val="2"/>
          </rPr>
          <t xml:space="preserve">Yesid: </t>
        </r>
        <r>
          <rPr>
            <sz val="8"/>
            <color indexed="81"/>
            <rFont val="Tahoma"/>
            <family val="2"/>
          </rPr>
          <t>EDUCACIÓN AMBIENTAL Y PARTICIPACIÓN SOCIAL</t>
        </r>
      </text>
    </comment>
    <comment ref="C58" authorId="0">
      <text>
        <r>
          <rPr>
            <b/>
            <sz val="8"/>
            <color indexed="81"/>
            <rFont val="Tahoma"/>
            <family val="2"/>
          </rPr>
          <t>Yesid: 01. GESTIÓN A PROYECTOS AMBIENTALES</t>
        </r>
      </text>
    </comment>
    <comment ref="C59" authorId="0">
      <text>
        <r>
          <rPr>
            <b/>
            <sz val="8"/>
            <color indexed="81"/>
            <rFont val="Tahoma"/>
            <family val="2"/>
          </rPr>
          <t xml:space="preserve">Yesid: </t>
        </r>
        <r>
          <rPr>
            <sz val="8"/>
            <color indexed="81"/>
            <rFont val="Tahoma"/>
            <family val="2"/>
          </rPr>
          <t xml:space="preserve">CONSTRUCCIÓN DE UNA CULTURA AMBIENTAL </t>
        </r>
      </text>
    </comment>
    <comment ref="B62" authorId="0">
      <text>
        <r>
          <rPr>
            <b/>
            <sz val="8"/>
            <color indexed="81"/>
            <rFont val="Tahoma"/>
            <family val="2"/>
          </rPr>
          <t xml:space="preserve">Yesid: </t>
        </r>
        <r>
          <rPr>
            <sz val="8"/>
            <color indexed="81"/>
            <rFont val="Tahoma"/>
            <family val="2"/>
          </rPr>
          <t>EDUCACIÓN AMBIENTAL Y PARTICIPACIÓN SOCIAL</t>
        </r>
      </text>
    </comment>
    <comment ref="C62" authorId="0">
      <text>
        <r>
          <rPr>
            <b/>
            <sz val="8"/>
            <color indexed="81"/>
            <rFont val="Tahoma"/>
            <family val="2"/>
          </rPr>
          <t>Yesid: 01. GESTIÓN A PROYECTOS AMBIENTALES</t>
        </r>
      </text>
    </comment>
    <comment ref="C63" authorId="0">
      <text>
        <r>
          <rPr>
            <b/>
            <sz val="8"/>
            <color indexed="81"/>
            <rFont val="Tahoma"/>
            <family val="2"/>
          </rPr>
          <t xml:space="preserve">Yesid: </t>
        </r>
        <r>
          <rPr>
            <sz val="8"/>
            <color indexed="81"/>
            <rFont val="Tahoma"/>
            <family val="2"/>
          </rPr>
          <t xml:space="preserve">CONSTRUCCIÓN DE UNA CULTURA AMBIENTAL </t>
        </r>
      </text>
    </comment>
  </commentList>
</comments>
</file>

<file path=xl/sharedStrings.xml><?xml version="1.0" encoding="utf-8"?>
<sst xmlns="http://schemas.openxmlformats.org/spreadsheetml/2006/main" count="932" uniqueCount="411">
  <si>
    <t xml:space="preserve"> (2A) INDICADORES</t>
  </si>
  <si>
    <t>Realización de seguimiento a los Permisos de Aprovechamiento Forestal (PAF)</t>
  </si>
  <si>
    <t>Número de hectáreas con PAF con seguimiento</t>
  </si>
  <si>
    <t>Informe de compatibilidad para SEGUIMIENTO financiero PAT 30 06 09 ok.xls</t>
  </si>
  <si>
    <t>Ejecutar el 05/09/2009 23:49</t>
  </si>
  <si>
    <t>Las siguientes características de este libro no son compatibles con versiones anteriores de Excel. Estas características podrían perderse o degradarse si guarda el libro con un formato de archivo anterior.</t>
  </si>
  <si>
    <t>Pérdida menor de fidelidad</t>
  </si>
  <si>
    <t>Nº de apariciones</t>
  </si>
  <si>
    <t>Algunas celdas o estilos de este libro contienen un formato no admitido en el formato de archivo seleccionado. Estos formatos se convertirán al formato más cercano disponible.</t>
  </si>
  <si>
    <t xml:space="preserve">Aportes a ASOCAR’s, conforme a sus estatutos y establecer convenios en virtud de lo establecido en el literal c del articulo 27 de la ley 99 de 1993. </t>
  </si>
  <si>
    <r>
      <t>02. C</t>
    </r>
    <r>
      <rPr>
        <sz val="12"/>
        <rFont val="Arial"/>
        <family val="2"/>
      </rPr>
      <t>ONSTRUCCIÓN DE UNA CULTURA AMBIENTAL DESDE LAS ESCUELAS Y LA CUMINIDAD EN GENERAL Y SU ENTORNO.</t>
    </r>
  </si>
  <si>
    <t>Promoción y celebración de eventos y conmemoración de fechas del calendario ambiental.</t>
  </si>
  <si>
    <t xml:space="preserve">Número </t>
  </si>
  <si>
    <t>Número</t>
  </si>
  <si>
    <t>Porcentaje</t>
  </si>
  <si>
    <t>(17) OBSERVACIONES</t>
  </si>
  <si>
    <t>(11) META FINANCIERA ANUAL ($)</t>
  </si>
  <si>
    <t>(3) META FISICA ANUAL (Según unidad de medida)</t>
  </si>
  <si>
    <t>(4) AVANCE DE LA META FISICA  (Según unidad de medida y Periodo Evaluado)</t>
  </si>
  <si>
    <t xml:space="preserve">(5) PORCENTAJE DE AVANCE FISICO % (Periodo Evaluado) ((4/3)*100)
</t>
  </si>
  <si>
    <t>(8) ACUMULADO DE LA META FISICA (Según unidad de medida)</t>
  </si>
  <si>
    <t xml:space="preserve">(9) PORCENTAJE DE AVANCE  FISICO ACUMULADO % ((8/7)*100)
</t>
  </si>
  <si>
    <t xml:space="preserve">(12) AVANCE DE LA META FINANCIERA (Recursos comprometidos periodo Evaluado) ($)
</t>
  </si>
  <si>
    <t>(13) PORCENTAJE DEL AVANCE FINANCIERO % (Periodo Evaluado) ((12/11)*100)</t>
  </si>
  <si>
    <t xml:space="preserve">(15) ACUMULADO DE LA META FINANCIERA $
</t>
  </si>
  <si>
    <t xml:space="preserve">(16) PORCENTAJE DE  AVANCE FINANCIERO ACUMULADO % ((15/14)*100)
</t>
  </si>
  <si>
    <t>01. MANEJO DE RESIDUOS URBANOS</t>
  </si>
  <si>
    <t>Vehículos adquiridos</t>
  </si>
  <si>
    <t>ACCIONES OPERATIVAS</t>
  </si>
  <si>
    <t>(2) UNIDAD DE MEDIDA</t>
  </si>
  <si>
    <t>Numero</t>
  </si>
  <si>
    <t xml:space="preserve">META FINANCIERA PLAN DE ACCION </t>
  </si>
  <si>
    <t>(14) META FINANCIERA DEL PERIODO ($)</t>
  </si>
  <si>
    <t>Hectáreas</t>
  </si>
  <si>
    <t>Realización de mantenimiento preventivo, correctivo y calibracion de equipos</t>
  </si>
  <si>
    <t>Incorporación de los componentes de investigación, ciencia y tecnología en las instituciones educativas, mediante la implementación del proyecto Ondas Ambientales en convenio con Colciencias</t>
  </si>
  <si>
    <t>(6) PORCENTAJE DE AVANCE PROCESO DE GESTION DE LA META FISICA (aplica unicamente para el informe del primer sem.)</t>
  </si>
  <si>
    <t>01. ADMINISTRACIÓN Y MANEJO DEL RECURSO HÍDRICO</t>
  </si>
  <si>
    <t>01. AGUAS SUPERFICIALES CONTINENTALES.</t>
  </si>
  <si>
    <t>Realización de trabajos manuales y/o mecánicos para limpieza, mantenimiento y restauración hidrodinámica de ciénagas, canales pluviales y cauces de arroyo de la jurisdicción  (ley 99 de 1993, Art. 31, numeral 19)</t>
  </si>
  <si>
    <t>Cuerpos de agua y/o cauces intervenidos</t>
  </si>
  <si>
    <t>COMPORTAMIENTO META FISICA PLAN DE ACCION</t>
  </si>
  <si>
    <t>0.2 RECUPERACIÓN Y CONSERVACIÓN DEL PARQUE NATURAL DISTRITAL CIÉNAGA DE LA VIRGEN</t>
  </si>
  <si>
    <t>03. AGUAS SUBTERRÁNEAS</t>
  </si>
  <si>
    <t>04. AGUAS MARINO  - COSTERA</t>
  </si>
  <si>
    <t>Areas revegetalizadas con Mangle</t>
  </si>
  <si>
    <t>Seguimiento realizado</t>
  </si>
  <si>
    <t>Restauración realizada</t>
  </si>
  <si>
    <t>02. ADMINISTRACIÓN Y MANEJO DE LA BIODIVERSIDAD</t>
  </si>
  <si>
    <t>01.  USO Y MANEJO DE BOSQUES</t>
  </si>
  <si>
    <t>02. USO Y MANEJO DE FAUNA SILVESTRE.</t>
  </si>
  <si>
    <t xml:space="preserve">Total avance porcentual </t>
  </si>
  <si>
    <t>0.3. GESTIÓN AMBIENTAL PARA EL DESARROLLO DE LOS ENTES TERRITORIALES</t>
  </si>
  <si>
    <t xml:space="preserve">Programa desarrollado </t>
  </si>
  <si>
    <t>Municpios beneficiados</t>
  </si>
  <si>
    <t>02. IMPLEMENTACIÓN DE PROCESOS PRODUCTIVOS LIMPIOS Y MERCADOS VERDES</t>
  </si>
  <si>
    <t>0.4. ORDENAMIENTO AMBIENTAL Y TERRITORIAL</t>
  </si>
  <si>
    <t>01. PLANEACION Y GESTION INTEGRAL DEL RIESGO</t>
  </si>
  <si>
    <t>Fases</t>
  </si>
  <si>
    <t>Programa implementado</t>
  </si>
  <si>
    <t>01. LABORATORIO DE CALIDAD AMBIENTAL</t>
  </si>
  <si>
    <t>02. ARTICULACIÓN DEL SINA.</t>
  </si>
  <si>
    <t>03. DESARROLLO CORPORATIVO</t>
  </si>
  <si>
    <t>0.5. FORTALECIMIENTO INSTITUCIONAL</t>
  </si>
  <si>
    <t>Adquisición de insumos y materiales para funcionamiento del laboratorio.</t>
  </si>
  <si>
    <t>Adquisiciones</t>
  </si>
  <si>
    <t>Mantenimientos realizados</t>
  </si>
  <si>
    <t>Parámetros acreditados</t>
  </si>
  <si>
    <t>Participación en pruebas interlaboratorios para evaluar capacidad técnica.</t>
  </si>
  <si>
    <t>Participación realizada</t>
  </si>
  <si>
    <t>Apoyo a Asocars en las acciones para el mejoramiento de la cooperación horizontal</t>
  </si>
  <si>
    <t>Total avance porcentual</t>
  </si>
  <si>
    <t>Plan elaborado</t>
  </si>
  <si>
    <t>Divulgaciones realizadas</t>
  </si>
  <si>
    <t>Entrenamiento realizado</t>
  </si>
  <si>
    <t>Actualización y soporte de licencias de Arc Gis del SIG - Cardique</t>
  </si>
  <si>
    <t>Actualizaciones realizadas</t>
  </si>
  <si>
    <t>Municipios atendidos</t>
  </si>
  <si>
    <t>Elaboración, desarrollo y seguimiento del Plan Institucional de Capacitación anual para los funcionarios de la Corporación</t>
  </si>
  <si>
    <t>0.6. EDUCACION AMBIENTAL  Y PARTICIPACIÓN SOCIAL</t>
  </si>
  <si>
    <t xml:space="preserve">Asesoría y seguimiento de los Planes de Educación Ambiental  Municipal y acompañamiento a los Comités Técnicos Interinstitucionales  de Educación Ambiental Municipal. </t>
  </si>
  <si>
    <t>CIDEA funcionando                                     Planes Asesorados</t>
  </si>
  <si>
    <t>Eventos realizados</t>
  </si>
  <si>
    <r>
      <t>01. GESTIÓN A PROYECTOS AMBIENTALES</t>
    </r>
    <r>
      <rPr>
        <sz val="12"/>
        <rFont val="Arial"/>
        <family val="2"/>
      </rPr>
      <t>.</t>
    </r>
  </si>
  <si>
    <t>Programa desarrollado</t>
  </si>
  <si>
    <t>Municipios beneficiados</t>
  </si>
  <si>
    <t>PRAE implementados</t>
  </si>
  <si>
    <t>Cursos Realizados</t>
  </si>
  <si>
    <t>Diseño, Formulación, Ejecución y Seguimiento de un (1) programa de Educación ambiental en la zona insular de la jurisdicción.</t>
  </si>
  <si>
    <t>Programa Diseñado, formulado, ejecutado y con seguimiento</t>
  </si>
  <si>
    <t>Proyectos ondas apoyados y con seguimiento</t>
  </si>
  <si>
    <t>CORPORACIÓN AUTÓNOMA REGIONAL DEL CANAL DEL DIQUE - CARDIQUE</t>
  </si>
  <si>
    <t>SUBDIRECCIÓN DE PLANEACIÓN</t>
  </si>
  <si>
    <t xml:space="preserve">Programas </t>
  </si>
  <si>
    <t>Proyectos</t>
  </si>
  <si>
    <t>Ponderación por proyecto</t>
  </si>
  <si>
    <t>Porcentaje sin ponderación</t>
  </si>
  <si>
    <t>Porcentaje con ponderación</t>
  </si>
  <si>
    <t>Programa 1</t>
  </si>
  <si>
    <t>Proyecto 1</t>
  </si>
  <si>
    <t>Proyecto 2</t>
  </si>
  <si>
    <t>Proyecto 3</t>
  </si>
  <si>
    <t>Proyecto 4</t>
  </si>
  <si>
    <t>Total</t>
  </si>
  <si>
    <t>Porcentaje sin Ponderación</t>
  </si>
  <si>
    <t>Porcentaje con Ponderación</t>
  </si>
  <si>
    <t>Programa 2</t>
  </si>
  <si>
    <t>Programa 3</t>
  </si>
  <si>
    <t>Programa 4</t>
  </si>
  <si>
    <t>Programa 5</t>
  </si>
  <si>
    <t>Programa 6</t>
  </si>
  <si>
    <t xml:space="preserve">Tabla Resumen Evaluación Plan de Acción % Físico y Financiero por  Proyectos </t>
  </si>
  <si>
    <t>PROGRAMA 1: ADMINISTRACIÓN Y MANEJO DEL RECURSO HÍDRICO</t>
  </si>
  <si>
    <t>PROYECTOS</t>
  </si>
  <si>
    <t>% FÍSICO ANUAL</t>
  </si>
  <si>
    <t>% FÍSICO PERIODO</t>
  </si>
  <si>
    <t>% FINANCIERO ANUAL</t>
  </si>
  <si>
    <r>
      <t>% FINANCIERO PERIODO</t>
    </r>
    <r>
      <rPr>
        <sz val="8"/>
        <rFont val="Arial"/>
        <family val="2"/>
      </rPr>
      <t xml:space="preserve"> </t>
    </r>
  </si>
  <si>
    <t>Aguas Superficiales Continentales</t>
  </si>
  <si>
    <t>Recuperación y Conservación del Parque Natural Distrital Ciénaga de la Virgen</t>
  </si>
  <si>
    <t>Aguas Subterráneas</t>
  </si>
  <si>
    <t>Aguas Marino-Costera</t>
  </si>
  <si>
    <t>PROGRAMA 2: ADMINISTRACIÓN Y MANEJO DE LA BIODIVERSIDAD</t>
  </si>
  <si>
    <t>Uso y Manejo de Bosques</t>
  </si>
  <si>
    <t>Uso y Manejo de la Fauna Silvestre</t>
  </si>
  <si>
    <t>PROGRAMA 3: GESTIÓN AMBIENTAL PARA EL DESARROLLO DE LOS ENTES TERRITORIALES</t>
  </si>
  <si>
    <t>Manejo de Residuos Urbanos</t>
  </si>
  <si>
    <t>Implementación de Procesos Productivos y Mercados Verdes</t>
  </si>
  <si>
    <t>PROGRAMA 4: ORDENAMIENTO AMBIENTAL Y TERRITORIAL</t>
  </si>
  <si>
    <t>Planeación y Gestión Integral del Riesgo</t>
  </si>
  <si>
    <t>PROGRAMA 5: FORTALECIMIENTO INSTITUCIONAL</t>
  </si>
  <si>
    <t>Laboratorio de Calidad Ambiental</t>
  </si>
  <si>
    <t>Articulación del SINA</t>
  </si>
  <si>
    <t>Desarrollo Corporativo</t>
  </si>
  <si>
    <t>PROGRAMA 6: EDUCACION AMBIENTAL Y PARTICIPACIÓN  SOCIAL</t>
  </si>
  <si>
    <t>Gestión Proyectos Ambientales</t>
  </si>
  <si>
    <t>Construcción de una Cultura Ambiental</t>
  </si>
  <si>
    <t xml:space="preserve">Ponderó: Yesid Correa Romero - Profesional Especializado </t>
  </si>
  <si>
    <t xml:space="preserve">Tabla Resumen Evaluación Plan de Acción % Físico y Financiero por  Programas </t>
  </si>
  <si>
    <t>PROGRAMA</t>
  </si>
  <si>
    <t>ADMINISTRACIÓN Y MANEJO DEL RECURSO HÍDRICO</t>
  </si>
  <si>
    <t>ADMINISTRACIÓN Y MANEJO DE LA BIODIVERSIDAD</t>
  </si>
  <si>
    <t>GESTIÓN AMBIENTAL PARA EL DESARROLLO DE LOS ENTES TERRITORIALES</t>
  </si>
  <si>
    <t>ORDENAMIENTO AMBIENTAL Y TERRITORIAL</t>
  </si>
  <si>
    <t>FORTALECIMIENTO INSTITUCIONAL</t>
  </si>
  <si>
    <t>EDUCACION AMBIENTAL Y PARTICIPACIÓN  SOCIAL</t>
  </si>
  <si>
    <t>Total promedio</t>
  </si>
  <si>
    <t>Divulgación realizada</t>
  </si>
  <si>
    <t>(10) Adición presupuestal (modificación)</t>
  </si>
  <si>
    <r>
      <t xml:space="preserve">Desarrollar un (1) programa anual de Educación ambiental para la conservación del recurso agua - Promoción de los Clubes Defensores del Agua
</t>
    </r>
    <r>
      <rPr>
        <sz val="14"/>
        <color indexed="10"/>
        <rFont val="Arial"/>
        <family val="2"/>
      </rPr>
      <t>Se cuenta con Clubes Defensores del Agua</t>
    </r>
    <r>
      <rPr>
        <sz val="14"/>
        <color indexed="10"/>
        <rFont val="Arial"/>
        <family val="2"/>
      </rPr>
      <t xml:space="preserve"> en los 20 municipios de la jurisdicción de Cardique</t>
    </r>
  </si>
  <si>
    <t>Valor actual</t>
  </si>
  <si>
    <t xml:space="preserve">$ 32.331.905. 618,54  </t>
  </si>
  <si>
    <t>Porcentaje ejecución</t>
  </si>
  <si>
    <t>Manglar</t>
  </si>
  <si>
    <t xml:space="preserve">CORPORACIÓN AUTÓNOMA REGIONAL DEL CANAL DEL DIQUE - CARDIQUE
MATRIZ DE SEGUIMIENTO DEL PLAN DE ACCIÓN INSTITUCIONAL - PAI 2016 - 2019 (AVANCE EN LAS METAS FÍSICAS Y FINANCIERAS) </t>
  </si>
  <si>
    <t>AVANCE PLAN DE ACCIÓN INSTITUCIONAL 2016 - 2019 METAS FISICAS Y FINANCIERAS POR PROYECTOS Y PROGRAMAS</t>
  </si>
  <si>
    <t>Año 2016 y Periodo 2016 - 2019</t>
  </si>
  <si>
    <r>
      <t xml:space="preserve">(1)
PROGRAMAS - PROYECTOS  DEL PAI 2016 - 2019
(inserte filas cuando sea necesario)
</t>
    </r>
    <r>
      <rPr>
        <b/>
        <sz val="10"/>
        <color indexed="10"/>
        <rFont val="Arial Narrow"/>
        <family val="2"/>
      </rPr>
      <t/>
    </r>
  </si>
  <si>
    <t>Reservorios intervenidos</t>
  </si>
  <si>
    <t>Reestablecimiento de interconexión de cienagas de la jurisdicción de Cardique</t>
  </si>
  <si>
    <r>
      <t xml:space="preserve"> Interconexión realizado. </t>
    </r>
    <r>
      <rPr>
        <sz val="14"/>
        <color indexed="10"/>
        <rFont val="Arial Narrow"/>
        <family val="2"/>
      </rPr>
      <t/>
    </r>
  </si>
  <si>
    <t xml:space="preserve">"Porcentaje de áreas de ecosistemas en restauración, rehabilitación y reforestación". IMG- MADS Art 6 C6 Res 0677/27/04/16  </t>
  </si>
  <si>
    <t>Creación e implementación del Fondo de agua</t>
  </si>
  <si>
    <t>Fondo creado</t>
  </si>
  <si>
    <t>Toma de muestras y/o análisis para seguimiento y monitoreo a estaciones y/o cuerpos de agua de la jurisdicción (continentales, subterráneos y marinos)</t>
  </si>
  <si>
    <t>Muestras analizadas</t>
  </si>
  <si>
    <r>
      <t xml:space="preserve">Realización de trabajos manuales y/o mecánicos para limpieza, mantenimiento y restauración hidrodinámica de </t>
    </r>
    <r>
      <rPr>
        <b/>
        <sz val="14"/>
        <rFont val="Arial Narrow"/>
        <family val="2"/>
      </rPr>
      <t>reservorios</t>
    </r>
    <r>
      <rPr>
        <sz val="14"/>
        <rFont val="Arial Narrow"/>
        <family val="2"/>
      </rPr>
      <t xml:space="preserve"> de la jurisdicción  (ley 99 de 1993, Art. 31, numeral 19)</t>
    </r>
  </si>
  <si>
    <t>Listado de contrtación y  Catalina Mesa</t>
  </si>
  <si>
    <t>Ing Luz Dary</t>
  </si>
  <si>
    <t>Direción General…</t>
  </si>
  <si>
    <r>
      <t xml:space="preserve">Dra Mady - </t>
    </r>
    <r>
      <rPr>
        <sz val="10"/>
        <color rgb="FFFF0000"/>
        <rFont val="Arial Narrow"/>
        <family val="2"/>
      </rPr>
      <t>Ing Gustavo</t>
    </r>
  </si>
  <si>
    <t>Ejecución de obras para al mejoramiento hidráulico y el saneamiento ambiental de los arroyos y canales que vierten hacia la Ciénaga de la Virgen; Los arroyos y canales a intervenir serán los siguientes: Arroyo Ternera, Arroyo Limón, Arroyo La Tabla, Arroyo Tabacal, Arroyo Mesa, Arroyo Hormiga, Arroyo Matagente, Arroyo Calicanto, Arroyo Isla De León, Canal Playa Blanca, Canal Simón Bolívar, Canal Barcelona, Canal San Pablo, Canal Maria Auxiliadora, Canal Maravilla, Canal Magdalena, Canal Once De Nov, Canal Las Flores, , Canal Ricaurte, Canal Chapundúm, Canal Fredonia, Canal Amador y Cortez, Canal Líbano, Canal Salín Bechara, San Martín, Pedro Salazar, La Esperanza, San Francisco, Puerto de Pescadores, Cordialidad, Canal Calicanto, Calicanto Nuevo, San Pedro, Canal Urdaneta, Ciudad Sevilla, Canal Sector Guarapero, Chiquinquirá, Calicanto Viejo, Villa Rosita, Jorge Eliécer Gaitán, Bolívar, La Villa, Foco Rojo, Líbano - Acapulco, Tabú, Gaviotas 1, Bomba Del Tigre, Chepa Sección 1, Chepa Sección 11, Arroyo Chiamaría, Arroyo Flor Del Campo y Descole Canales Ciénaga de la Virgen. Ley 981 de 2005, el literal b) del artículo 21 de la Ley 105 de 1993, modificado parcialmente por la Ley 787 de 2002, Resolución N° 003286 de 2005 del Ministerio de Transorte, Resolución N° 1710 del 15 de noviembre de 2005 del MADS;  acuerdo 009 de 2006 Consejo Directivo de Cardique, ejecución PMA y proyectos del POMCA Ciénaga de la Virgen (Resolución de Cardique No. 0768 de fecha 20 de septiembre de 2005)</t>
  </si>
  <si>
    <t>Mejoramiento hidráulico dearroyos,  canales y/o descoles que vierten a la Ciénaga de la Virgen.</t>
  </si>
  <si>
    <t>Interventorías de proyectos, obras o actividades</t>
  </si>
  <si>
    <t xml:space="preserve"> Interventorías realizadas</t>
  </si>
  <si>
    <t>Apoyo a proyectos socio productivos</t>
  </si>
  <si>
    <t>Proyectos socioproductivos apoyados</t>
  </si>
  <si>
    <t>Identificación, vulnerabilidad y reglamentación hidrogeológica de los acuíferos de los municipios de Mahates, Calamar, Arjona  y San Jacinto para conocer el potencial y administrar sosteniblemente el recurso.</t>
  </si>
  <si>
    <t>Identificación, vulnerabilidad y reglamentación realizada</t>
  </si>
  <si>
    <t>Reglamentación de los acuiferos de Tubaco y Córdoba</t>
  </si>
  <si>
    <t>Reglamentación realizada</t>
  </si>
  <si>
    <t>Análisis de la vulnerabilidad de los acuiferos del municipio de Córdoba y del corregimiento de Palenque (Mahates).</t>
  </si>
  <si>
    <t>Análisis realizado</t>
  </si>
  <si>
    <t>Localización geográfica (inventario de puntos de agua) y determinación para manejo y uso de los pozos subterráneos del municipio de El Carmen de Bolívar en diez de corregimientos priorizados (2016), municipio de Zambrano y sus corregimientos (2017), municipio de Córdoba Tetón (2018) y Soplaviento (2019)</t>
  </si>
  <si>
    <t>Localización y determinación realizada</t>
  </si>
  <si>
    <r>
      <t xml:space="preserve">Formulación del Plan de Ordenamiento y Manejo Integrado de la Unidad Ambiental Costera - POMIUAC-RIO MAGDALENA.(Decreto 1120-2013) Fases: 1. Preparación o Aprestamiento (Ecoversa). 2. Caracterización y Diagnostico. 3. Prospectiva y Zonificación Ambiental (Invemar). </t>
    </r>
    <r>
      <rPr>
        <b/>
        <sz val="14"/>
        <color indexed="8"/>
        <rFont val="Arial Narrow"/>
        <family val="2"/>
      </rPr>
      <t>4. 2017 Formulación y Adopción. 5. 2018 Implementación o Ejecución. 6. 2019 Seguimiento y Evaluación.</t>
    </r>
  </si>
  <si>
    <t xml:space="preserve">Fases Ejecutadas 4, 5 y 6. </t>
  </si>
  <si>
    <t>Alimentación base de datos Zona Insular (2016), Levantamiento de la línea base de los humedales insulares (2017), Estructura de seguimiento insular para el ejercicio de autoridad ambiental (2018), evaluación y seguimiento (2019)  en cumplimiento y seguimiento de obligaciones de la sentencia del Consejo de Estado y Tribunal Administrativo de Cundinamarca</t>
  </si>
  <si>
    <t>Fase de la estructura del seguimiento insular consolidada</t>
  </si>
  <si>
    <t xml:space="preserve">Adopción del Plan de Manejo y del Modelo de Desarrollo Sostenible del Área Marina Protegida </t>
  </si>
  <si>
    <t>Plan y Modelo Adoptado</t>
  </si>
  <si>
    <r>
      <t xml:space="preserve">Formulación del Plan de Ordenamiento y Manejo Integrado de la Unidad Ambiental Costera - POMIUAC-ESTUARINA DEL RIO SINU Y EL GOLFO DE MORROSQUILLO.(Decreto 1120-2013) Fases: 1. Preparación o Aprestamiento (Ecoversa). 2.A. Area Marina Protegida (vía sentencia: Segunda Instancia del Consejo de Estado; Primera Instancia Tribunal Administrativo de Cundinamarca).                                                                                                          </t>
    </r>
    <r>
      <rPr>
        <b/>
        <sz val="14"/>
        <color indexed="8"/>
        <rFont val="Arial Narrow"/>
        <family val="2"/>
      </rPr>
      <t>2.B. POMIUAC. Caracterización  y Diagnostico. 3. Prospectiva y Zonificación Ambiental</t>
    </r>
    <r>
      <rPr>
        <sz val="14"/>
        <color indexed="8"/>
        <rFont val="Arial Narrow"/>
        <family val="2"/>
      </rPr>
      <t xml:space="preserve">. </t>
    </r>
    <r>
      <rPr>
        <b/>
        <sz val="14"/>
        <color indexed="8"/>
        <rFont val="Arial Narrow"/>
        <family val="2"/>
      </rPr>
      <t>4. Formulación y Adopción (*) Consulta Previa. 5. Implementación o Ejecución. 6. Seguimiento y Evaluación.</t>
    </r>
  </si>
  <si>
    <t>Fases Ejecutadas 2.B, 3, 4, 5 y 6</t>
  </si>
  <si>
    <r>
      <t>Aportar información a los entes territoriales información sobre</t>
    </r>
    <r>
      <rPr>
        <sz val="14"/>
        <color indexed="10"/>
        <rFont val="Arial Narrow"/>
        <family val="2"/>
      </rPr>
      <t xml:space="preserve"> </t>
    </r>
    <r>
      <rPr>
        <sz val="14"/>
        <color indexed="8"/>
        <rFont val="Arial Narrow"/>
        <family val="2"/>
      </rPr>
      <t>riesgo natuarles con énfasis en  fenómenos marino costero ( erosión, geotenia, diapirismo y ascenso del nivel del mar) para su incorporación en los Planes de Ordenamiento Territorial(POT)</t>
    </r>
    <r>
      <rPr>
        <sz val="14"/>
        <rFont val="Arial Narrow"/>
        <family val="2"/>
      </rPr>
      <t>.</t>
    </r>
  </si>
  <si>
    <t xml:space="preserve">"Implementación de acciones en Manejo Integrado de Zonas Costeras" IMG - MADS. </t>
  </si>
  <si>
    <t>Ing Gustavo</t>
  </si>
  <si>
    <t>Dirección general</t>
  </si>
  <si>
    <t>Restauración de coberturas de manglar en areas priorizadas con vocación para establecer este tipo de cobertura.</t>
  </si>
  <si>
    <t>Apoyo en el establecimiento de viveros regionales comunitarios</t>
  </si>
  <si>
    <t>Plantulas producidas entregadas.</t>
  </si>
  <si>
    <t xml:space="preserve">Implementación y seguimiento del “pacto intersectorial por la madera legal en Colombia” en la jurisdicción </t>
  </si>
  <si>
    <t>Implementación realizada</t>
  </si>
  <si>
    <t>Diagnóstico y caracterización de áreas de reserva para fortalecer el Sistema Local de Áreas Protegidas (SILAP), Sistema Departamental de Áreas Protegidas (SIDAP), Sistema Regional de Áreas Protegidas (SIRAP) - CARIBE -  Sistema Nacional de Áreas Protegidas(SINAP)</t>
  </si>
  <si>
    <t>Diagnóstico y caracterización realizada</t>
  </si>
  <si>
    <t xml:space="preserve">Areas susceptibles de protección, restauración y/o conservación. </t>
  </si>
  <si>
    <t>Porcentaje de áreas protegidas con planes de manejo en ejecuciónIMG - MADS</t>
  </si>
  <si>
    <t>"Porcentaje de la superficie de áreas protegidas regionales declaradas, homologadas o recategorizadas, inscritas en el RUNAP "</t>
  </si>
  <si>
    <r>
      <t xml:space="preserve">Formulación del </t>
    </r>
    <r>
      <rPr>
        <sz val="14"/>
        <rFont val="Arial Narrow"/>
        <family val="2"/>
      </rPr>
      <t xml:space="preserve">Plan de Ordenación Forestal de la jurisdicción. Fase I: Inventario (2016) y Diagnostico (2017). Fase II Zonificación y formulación del plan de manejo (2018). </t>
    </r>
  </si>
  <si>
    <t xml:space="preserve">Porcentaje de avance en la formulación del Plan de Ordenación Forestal IMG - MADS </t>
  </si>
  <si>
    <t>Revisión y ajuste de la zonificación de manglares según directrices estipulados por el MADS.</t>
  </si>
  <si>
    <t>Etapas</t>
  </si>
  <si>
    <t>Revisión -  Ajuste Realizado</t>
  </si>
  <si>
    <t>Formulación del Plan de Manejo Ambiental de las áreas de manglar  zonificadas.</t>
  </si>
  <si>
    <t xml:space="preserve">Areas Con PMA. </t>
  </si>
  <si>
    <t>Proyecto Ban CO2 -  PNUD  fases: Formulación, Implementación y Seguimiento</t>
  </si>
  <si>
    <t>Proyecto formulados.</t>
  </si>
  <si>
    <t>Tres áreas para intervenir</t>
  </si>
  <si>
    <t xml:space="preserve"> (7)  META FISICA PERIODO (Según unidad de medida) "2016 -2019"</t>
  </si>
  <si>
    <t>Actualización e implementación del plan de conservación del  Manatí. Etapa I: Actaualización etapa II: Implementación, monitoreo y seguimiento del Plan de Manejo.</t>
  </si>
  <si>
    <t xml:space="preserve">Revisión y Actualizacion Realizadas </t>
  </si>
  <si>
    <t xml:space="preserve">Recuperación de hábitat para la conservación del Manatí en los ecosistema de la jurisdicción </t>
  </si>
  <si>
    <t>Rcuperación realizada</t>
  </si>
  <si>
    <t>Elaboración o ajuste e implementación del Plan de manejo, uso y conservación de cuatro: especies Caiman aguja (2016), Hicotea (2017), Boa (2018) e Iguana (2019).</t>
  </si>
  <si>
    <t>Porcentaje de especies amenazadas con medidas de conservación y manejo en ejecuciónIMG - MADS</t>
  </si>
  <si>
    <t>Campañas de prevención, control y manejo de especies invasoras (Pez León y Caracol Gigante).</t>
  </si>
  <si>
    <t>Porcentaje de especies invasoras con medidas de manejo en ejecuciónIMG - MADS</t>
  </si>
  <si>
    <t>Zonificación e inventario de especies de fauna vulnerables al tráfico ilegal.</t>
  </si>
  <si>
    <t xml:space="preserve">Inventario, Diagnostico y Zonificación </t>
  </si>
  <si>
    <t>Valoración económica de los bienes y servicios ambientales (Atractivos turísticos de la jurisdicción (Oceanario  - 2017), (Aviario Nacional - 2018) y  (Artesanías de San Jacinto - 2019)</t>
  </si>
  <si>
    <t>Valoración realizada</t>
  </si>
  <si>
    <r>
      <t>Fortalecimiento de las alianzas (Acuerdos Voluntario ) para la valoración y manejo de la fauna silvestre Post decomiso (Vivarium del Caribe, Fuerzas Armadas- BAFIM Malagana,  Fundación Omacha, Aviario Nacional de Colombia, Ceiner y Jardín Botánico "Guillermo Piñerez"</t>
    </r>
    <r>
      <rPr>
        <sz val="14"/>
        <rFont val="Arial Narrow"/>
        <family val="2"/>
      </rPr>
      <t>).</t>
    </r>
  </si>
  <si>
    <t>Acuerdos, Convenios firmados</t>
  </si>
  <si>
    <t>Campaña de prevención, control y manejo a especies susceptibles de trafico ilegal.</t>
  </si>
  <si>
    <t>Cantidad de campañas</t>
  </si>
  <si>
    <t>Identificación y zonificación de especies faunísticas silvestres amenazadas del bosque seco tropical en la jurisdicción (Anfibios - 2016, Reptiles 2017, Aves 2018 y Mamiferos 2019)</t>
  </si>
  <si>
    <t>Zonificación y listado de especies</t>
  </si>
  <si>
    <t>Restauración y repoblamiento con especies ícticas nativas</t>
  </si>
  <si>
    <t xml:space="preserve">Asesoría a entes territoriales en la normatividad ambiental aplicable a la gestión integral de residuos sólidos, implementación de los PGIRS y adopción e implementación del comparendo ambiental. (Ley 1259 de 2008 y Decretos único 1076 y 1077 de 2015). </t>
  </si>
  <si>
    <t>Asesorías realizadas</t>
  </si>
  <si>
    <t>Formulación e implementación de proyectos de fomento de la investigación, desarrollo y aplicación de alternativas de tratamiento, aprovechamiento y disposición final de residuos sólidos. (Política GIRS de 1997).</t>
  </si>
  <si>
    <t>Elaboración y divulgación de material didáctico para la realización de campañas de sensibilización y capacitación a organizaciones comunitarias sobre GIRS. (Políticas y Decretos reglamentarios)</t>
  </si>
  <si>
    <t>Campañas de sensibilización y Fomento del aprovechamiento de los residuos sólidos en los municipios de la jurisdicción. (Foro regional, celebración día del de reciclaje, capacitaciones, jornadas de limpieza).</t>
  </si>
  <si>
    <t>Fomento de alternativas de aprovechamiento y disposición final de residuos a nivel regional.</t>
  </si>
  <si>
    <t>Asistencia brindada</t>
  </si>
  <si>
    <t>Seguimiento a las metas de aprovechamiento establecidas en los PGIRS de los municipios de la jurisdicción</t>
  </si>
  <si>
    <t>"Porcentaje de Planes de Gestión Integral de Residuos Sólidos (PGIRS) con seguimiento a metas de aprovechamiento". IMG - MADS</t>
  </si>
  <si>
    <t xml:space="preserve">Seguimiento a los Planes de Saneamiento y Manejo de Vertimientos - PSMV- del distrito de Cartagena y los 20 municpios de la juriicción. </t>
  </si>
  <si>
    <t>"Porcentaje de Planes de Saneamieno  y Manejo de Vertimiento PSMV con seguimiento"</t>
  </si>
  <si>
    <t>Realización mediciones de ruido ambiental en sectores o fuentes generadoras permanentes de contaminación sonora en los Municipios de Arjona, El Carmen de Bolívar, Turbaco, Turbana, Santa Rosa, San Juan Nepomuceno y Distrito de Cartagena en los Corregimientos de Tierra Bomba, La Boquilla, Pasacaballos y Bayunca. (Resolución 627 de 2006).</t>
  </si>
  <si>
    <t>Mediciones realizadas</t>
  </si>
  <si>
    <t xml:space="preserve">Realización de operativos de control y seguimiento en la jurisdicción de Cardique a las emisiones por fuentes móviles con empresas que cuenten con equipos y personal idóneo y capacitado técnicamente. La empresa debe estar certificada por el IDEAM. </t>
  </si>
  <si>
    <t>Operativos realizados/operativos año planeados</t>
  </si>
  <si>
    <t>Realización  de mediciones de calidad de aire del contaminante PM10 (partículas menores de 10 micras) en los municipios de Arjona, El Carmen de Bolívar, Turbaco y distrito de Cartagena - corregimiento de Pasacaballos. (Resolución 610 de 2007).</t>
  </si>
  <si>
    <t>Monitoreos Realizados</t>
  </si>
  <si>
    <r>
      <t xml:space="preserve">Instalación de </t>
    </r>
    <r>
      <rPr>
        <b/>
        <sz val="14"/>
        <color indexed="8"/>
        <rFont val="Arial Narrow"/>
        <family val="2"/>
      </rPr>
      <t>una</t>
    </r>
    <r>
      <rPr>
        <sz val="14"/>
        <color indexed="8"/>
        <rFont val="Arial Narrow"/>
        <family val="2"/>
      </rPr>
      <t xml:space="preserve"> red de calidad de aire en el sitio priorizado de la campaña de 2016</t>
    </r>
    <r>
      <rPr>
        <sz val="14"/>
        <rFont val="Arial Narrow"/>
        <family val="2"/>
      </rPr>
      <t xml:space="preserve"> (Resolución 610 de 2007).</t>
    </r>
  </si>
  <si>
    <t>"Porcentaje de redes y estaciones de monitoreo en operación".IMG-MADS</t>
  </si>
  <si>
    <t>Convenio de producción más limpia y seguimiento con tres sectores (estaciones de servicio, empresas del sector prestación de servicios de salud, lavaderos de autos).</t>
  </si>
  <si>
    <t>Porcentaje de sectores con acompañamiento para la reconversión hacia sistemas sostenibles de producciónIMG-MADS</t>
  </si>
  <si>
    <t xml:space="preserve">Implementación del programa de la interiorización de las políticas de consumo y producción sostenible y la Gestión de la Biodiversidad y sus servicios ecosistémicos en las empresas enmarcadas con programas y proyectos de Negocios verdes o biocomercio en el distrito de Cartagena y  municipios de la jurisdicción. </t>
  </si>
  <si>
    <t>Implementación del programa regional de negocios verdes por la autoridad ambientalIMG - MADS</t>
  </si>
  <si>
    <t>Apoyo a la gestion para la creación e implementación de la Ventanilla de Negocios Verdes de la Corporación para el fomento de una producción más limpia.</t>
  </si>
  <si>
    <t xml:space="preserve">Ventanilla creada e implementada. </t>
  </si>
  <si>
    <t>Promoción del uso de equipos de refrigeración que no utilicen sustancias agotadoras de ozono - SAO (Reducción de emisiones de gases de efecto invernadero y huella de carbono PND)</t>
  </si>
  <si>
    <t>Realización de ferias y eventos que promocionen los productos y servicios en el marco de los negocios verdes</t>
  </si>
  <si>
    <t>Ferias y/o eventos realizados</t>
  </si>
  <si>
    <t>Capacitación y sensibilización sobre  residuos peligrosos – Respel y verificación del registro de generador.</t>
  </si>
  <si>
    <t>Personas capacitadas y sensibilizadas sobre Respel y verificado el registro de generador en los municipios</t>
  </si>
  <si>
    <t>Capacitación y sensibilización sobre  residuos de aparatos eléctricos y electrónicos  (RAEE) y gestión de llantas usadas.</t>
  </si>
  <si>
    <t>Personas capacitadas</t>
  </si>
  <si>
    <t>Definición y determinación de los indicadores de calidad ambiental urbana ICAU de los municipios de la jurisdicción.</t>
  </si>
  <si>
    <t>Definidos y determinados los indicadores de calidad ambierntal Urbana ICAU en los municipios.</t>
  </si>
  <si>
    <t>Desarrollo de un manual para el manejo de especies de la biodiversidad en el marco de los mercados verdes y sus procesos productivos</t>
  </si>
  <si>
    <t>Manual socailizado en empresas</t>
  </si>
  <si>
    <t>Realización de asesoría, asistencia técnica, seguimiento y  talleres de capacitación para funcionarios municipales, concejos municipales, consejos territoriales de planeación, consejos de gestión del riesgo y desastre, gremios, sociedad civil sobre revisión, modificación y ajuste de los POT.</t>
  </si>
  <si>
    <t xml:space="preserve">Talleres realizados. </t>
  </si>
  <si>
    <t>Realización de asesoría, asistencia tecnica y talleres para  la incorporación de la gestión del riesgo en los planes de ordenamiento territorial de la jurisdiccion.</t>
  </si>
  <si>
    <t xml:space="preserve">"Porcentaje de entes territoriales asesorados en la incorporación, planificación y ejecución de acciones relacionadas con cambio climático en el marco de los instrumentos de planificación territorial" IMG - MADS. </t>
  </si>
  <si>
    <t xml:space="preserve">Asesoría y asistencia técnica en la promoción  e implementación de políticas referentes a la planeación, el ordenamiento territorial y ambiental dentro del territorio (Leyes 99 de 1993, 388 de 1997, 1523 de 2012 y  1753 de 2015, decretos únicos 1076  y 1077 de  2015 y reglamentarias en esta materia) </t>
  </si>
  <si>
    <t>"Porcentaje de municipios asesorados o asistidos en la inclusión del componente ambiental en los procesos de planificación y ordenamiento territorial con énfasis en la incorpración de las determinates ambientales para la revisón y ajuste de los POT"IMG -MADS</t>
  </si>
  <si>
    <t>Apoyo a la Formulación de los POMCAS: “Directos al Caribe Sur - Ciénaga de la Virgen” y “Directos al Bajo Magdalena entre Plato y Calamar (Margen Izquierda - M.I.)”.</t>
  </si>
  <si>
    <t xml:space="preserve">"Porcentaje de Avance en la Formulación y/o Ajuste de los Planes de Ordenación y Manejo de Cuencas (POMCAS)." IMG - MADS </t>
  </si>
  <si>
    <t>Apoyo la Formulación de los POMCAS: “La Mojana - Río Cauca (Liderado por Carsucre)” y el “Ajuste del POMCA Canal del Dique (Liderada por CRA).</t>
  </si>
  <si>
    <t>Ordenamiento del recursos hídrico priorizados (dec 3930 de 2010, primera fase)</t>
  </si>
  <si>
    <t>Porcentaje de cuerpos de agua con plan de ordenamiento del recurso hídrico (PORH) adoptados. IMG -MADS</t>
  </si>
  <si>
    <t>Elaboración del POMCA arroyos que vierten al caribe norte</t>
  </si>
  <si>
    <t>Implementación de acciones ambientales priorizadas en los POMCAS: “La Mojana - Río Cauca (Liderado por Carsucre)” y el “Ajuste del POMCA Canal del Dique (Liderada por CRA), “Directos al Caribe Sur - Ciénaga de la Virgen” y “Directos al Bajo Magdalena entre Plato y Calamar (Margen Izquierda - M.I.)”..</t>
  </si>
  <si>
    <t xml:space="preserve">"Porcentaje de Planes de Ordenación y Manejo de Cuencas (POMCAS) en ejecución" IMG - MADS </t>
  </si>
  <si>
    <t>Desarrollo de un programa de uso eficiente del recurso hídrico y adaptación al cambio climático.</t>
  </si>
  <si>
    <t>"Porcentaje de Programas de Uso Eficiente y Ahorro del Agua (PUEAA) con seguimiento "IMG - MADS</t>
  </si>
  <si>
    <t>Acompañamiento, asesoría e implementación de actividades para  la consolidacion de  estrategias que propendan por la mejora de la capacidad de respuesta de los entes territoriales ante  eventos climaticos extremos.</t>
  </si>
  <si>
    <t xml:space="preserve">Entes territoriales beneficiados. </t>
  </si>
  <si>
    <t>Apoyo a la implementación de 4 medidas de adaptación al cambio climático en el Municipio de Santa Catalina de Alejandría, Bolívar, conjuntamente con el Programa Medio Ambiente Colombia PROMAC.</t>
  </si>
  <si>
    <t>Personas benficiadas</t>
  </si>
  <si>
    <t>Desarrollo de un programa de capacitación, prevención, control, mitigación y atención a incendios forestales, ataques de abeja e incidentes con hidrocarburos, material y sustancias peligrosas en el área jurisdicción de Cardique, aunando esfuerzos con el cuerpo de bomberos.</t>
  </si>
  <si>
    <t>Actualización del Plan de Manejo Ambiental de la Ciénaga de la Virgen</t>
  </si>
  <si>
    <t>Actualización realizada</t>
  </si>
  <si>
    <t>Actualización del Plan de Manejo Ambiental de la Ciénaga del Totumo</t>
  </si>
  <si>
    <t>Zonificación de la amenaza por remoción en masa escala 1:2500, conforme a los productos entregados del convenio tripartita 005 -2014.(Sergecol)</t>
  </si>
  <si>
    <t xml:space="preserve">Zonificación realizada. </t>
  </si>
  <si>
    <t>Zonificación geotecnica focalizadas para la cabeceras municipales de Turbana, El Carmen de Bolivar, San Jacinto y Santa Rosa.</t>
  </si>
  <si>
    <t>Zonificación municipal realizada</t>
  </si>
  <si>
    <t>Sistemas alertas tempranas</t>
  </si>
  <si>
    <t>Sistema implementado</t>
  </si>
  <si>
    <t>Seguimiento del Sistema</t>
  </si>
  <si>
    <t xml:space="preserve">Delimitación de Rondas Hídricas, ley 1450 PND. </t>
  </si>
  <si>
    <t>Ronda hídrica delimitada</t>
  </si>
  <si>
    <t xml:space="preserve">Evaluación Regional del Agua. </t>
  </si>
  <si>
    <t>Cuenca con Evaluación Regional del Agua</t>
  </si>
  <si>
    <t>Acreditación del laboratorio ante el IDEAM en la norma ISO 17025:2005</t>
  </si>
  <si>
    <t>Seguimiento a la acreditación del laboratorio ante el IDEAM en la norma ISO 17025:2005</t>
  </si>
  <si>
    <t>Parámetros acreditados y con seguimiento</t>
  </si>
  <si>
    <t>Reposición y modernización de equipos de calidad del laboratorio</t>
  </si>
  <si>
    <t>Actualización del portafolio de servicios del laboratorio</t>
  </si>
  <si>
    <t>Portafolio actualizado</t>
  </si>
  <si>
    <t>Sistema de recirculación del aire en el área de microbilogia</t>
  </si>
  <si>
    <t>Sistema funcionando</t>
  </si>
  <si>
    <t>Actualización, implementación y puesta en marcha del software del laboratorio</t>
  </si>
  <si>
    <t xml:space="preserve">Software actualizado </t>
  </si>
  <si>
    <t>Fortalecimiento del SINA,  a través de la realización de convenios con otras CAR´s de la región, el EPA, con el Distrito, los municipios de la jurisdicción, otros entes a nivel departamental, Regional y Nacional como el MADS, la academia, Invemar, gremios, ONGs y Asocars.</t>
  </si>
  <si>
    <t>"Porcentaje de actualización y reporte de la información en el SIAC"IMG - MADS</t>
  </si>
  <si>
    <t>Adecuaciones generales de la sede, puestos de trabajo y ampliaciones locativas.</t>
  </si>
  <si>
    <t>Adecuaciones realizadas</t>
  </si>
  <si>
    <t>Reposición y ampliación del parque automotor</t>
  </si>
  <si>
    <t>Mantenimiento y seguimiento al Sistema Integrado de Gestión - SIGES (Sistema de Calidad – MECI – S-SST) para su mejoramiento continuo.</t>
  </si>
  <si>
    <t>Sistema implementado y con seguimiento</t>
  </si>
  <si>
    <t>Rediseño y actaulización de la pagina web institucional acorde a las necesidades y estipulaciones legislativas de transparencia y atención al ciudadano.</t>
  </si>
  <si>
    <t>Rediseño y actualización realizada</t>
  </si>
  <si>
    <t>Elaboración e implementación de un plan estratégico de comunicaciones internas y externas (Diseño, edición y divulgación de Videos institucionales, Folletos y / o flyers. Material de apoyo por temáticas. Campaña interna de comunicación participación y sentido de pertenencias)</t>
  </si>
  <si>
    <t>Estrategias desarrolladas e Implementada</t>
  </si>
  <si>
    <t>Asesoría para comunicación externa en medios escritos, radiales, televisivos   e internet para el fortalecimiento institucional.</t>
  </si>
  <si>
    <t>Diseño, edición y divulgación revista institucional y documentos técnicos</t>
  </si>
  <si>
    <t>Implementación y seguimiento del Plan Institucional de Tecnología e Información – PETI</t>
  </si>
  <si>
    <t>Plan implementado</t>
  </si>
  <si>
    <t xml:space="preserve">Entrenamiento en la generación y manejo de información para las áreas temáticas del sistema de información geográfica. </t>
  </si>
  <si>
    <t>Estructuración cartográfica en formato SIG de la cartografía base y temática existente en los archivos digitales de la Corporación.</t>
  </si>
  <si>
    <t>Estructuración realizadas</t>
  </si>
  <si>
    <t>Adquisicion de Equipos para el area de SIG, con el fin  actualizar e imprimir la Cartografia y Documentacion que se Genera en esta  Dependencia ( Compra de Plotter)</t>
  </si>
  <si>
    <t>Equipos Aquiridos</t>
  </si>
  <si>
    <t>Actualización del plan de gestión documental</t>
  </si>
  <si>
    <t>Plan Actualizado</t>
  </si>
  <si>
    <t>Elaboración del plan de manejo ambiental de las centrales térmicas y su área de influencia</t>
  </si>
  <si>
    <t xml:space="preserve">Plan elaborado </t>
  </si>
  <si>
    <t>Elaboración  y aprobación del Plan de Gestión Ambiental de Cardique  2016 - 2035</t>
  </si>
  <si>
    <t xml:space="preserve">Numero </t>
  </si>
  <si>
    <t>Apoyo a la actualización Catastral Municipal en convenio con el IGAC</t>
  </si>
  <si>
    <t>Capacitación sobre tasas retributivas, incentivos para los generadores de vertimientos y seguimiento a la implementación del Decreto 2667 de 2012, decreto 3930 de 2010 y la resolución 0631 de 2015</t>
  </si>
  <si>
    <t>Usuarios capacitados</t>
  </si>
  <si>
    <t>Elaboración, capacitación y divulgación de un manual que contenga los protocolos de procedimiento de control y vigilancia</t>
  </si>
  <si>
    <t>Manual implementado</t>
  </si>
  <si>
    <t>Elaboración del manual de impacto ambiental para obras y/o proyectos realizados por CARDIQUE.</t>
  </si>
  <si>
    <t>Manual elaborado</t>
  </si>
  <si>
    <t>Actualización y/o seguimiento de la Medición Clima Organización de la Corporacion.</t>
  </si>
  <si>
    <t>Actualizacion Realizada</t>
  </si>
  <si>
    <t>Implementación y/o actualizacion  del Sistema de Gestion de Seguridad y Salud en el Trabajo</t>
  </si>
  <si>
    <t>Sistema con seguimiento</t>
  </si>
  <si>
    <t>Elaboración del Plan de Bienestar, Incentivo y Estimulos de la Corporacion.</t>
  </si>
  <si>
    <t>Plan Elaborado</t>
  </si>
  <si>
    <t>Elaboración del Plan de Vacantes de la Corporacion</t>
  </si>
  <si>
    <t xml:space="preserve"> Elaboración y /o seguimiento del proyeco psicosocial corporativo</t>
  </si>
  <si>
    <t>Establecemiento de las Politicas de la Gestión del Talento Humano de la Corporacion</t>
  </si>
  <si>
    <t>Realimentación y seguimiento a la implementación del plan estadístico 2016</t>
  </si>
  <si>
    <t>Plan Actaulizado</t>
  </si>
  <si>
    <t>Diseño e implementación de la Norma ISO 14001: 2015</t>
  </si>
  <si>
    <t>Diseño realizado</t>
  </si>
  <si>
    <t>Asesoría y acompañamiento para el fortalecimiento organizativo de consejos comunitarios de comunidades negras, incorporando el componente ambiental.</t>
  </si>
  <si>
    <t>Consejos asesorados</t>
  </si>
  <si>
    <t>Incorporación de la Educación Ambiental en procesos de conservación de especies en estado de amenaza  (Ejemplo: Manatí, Titi, Árbol de Banco, Bosque seco)</t>
  </si>
  <si>
    <t xml:space="preserve">Programa desarrollado. </t>
  </si>
  <si>
    <t>Fortalecimiento Red Jóvenes de Ambiente y dinamizadores juveniles en la gestión ambiental. Programa de Fortalecimiento de capacidades para la gestión ambiental de niños y jóvenes</t>
  </si>
  <si>
    <t>Red fortalecida</t>
  </si>
  <si>
    <t>Desarrollo de la estrategia de Aulas de Educación Ambiental para el funcionamiento de aulas ambientales en los municipios de la jurisdicción</t>
  </si>
  <si>
    <t>Aulas instaladas y en funcionamiento</t>
  </si>
  <si>
    <t xml:space="preserve">Asesoria y apoyo de un programa de educación ambaiental para la conservación del recurso forestal </t>
  </si>
  <si>
    <t>Educación Ambiental para facilitar el diálogo intercultural para la solución de conflictos socio ambientales</t>
  </si>
  <si>
    <t>Incorporación de la Educación Ambiental en escenarios de postconflicto</t>
  </si>
  <si>
    <t>Incorporación del componente de educación ambiental en proyectos ciudadanos de educacaión ambiental -PROCEDA (comunitarios y empresariales)</t>
  </si>
  <si>
    <t>Proyectos ciudadanos sostenibles</t>
  </si>
  <si>
    <t>Asesoría y acompañamiento para la creación y fortalecimiento de organizaciones comunitarias para la gestión ambiental  (residuos sólidos, pescadores, negocios verdes, ecoturismo, JAC)</t>
  </si>
  <si>
    <t>Organizaciones conformadas
Organizaciones asesoradas</t>
  </si>
  <si>
    <t>Incorporación del componente de comunicación comunitaria en la gestión ambiental local</t>
  </si>
  <si>
    <t>Municpios benficiados</t>
  </si>
  <si>
    <t>Diseño de materiales de educación eficaces para información, educación y comunicación</t>
  </si>
  <si>
    <t>Material diseñado</t>
  </si>
  <si>
    <t>Desarrollo de un (1) programa anual de Educación ambiental para la conservación del recurso agua - Promoción de los Clubes Defensores del Agua</t>
  </si>
  <si>
    <t>Acompañamiento la implementación de Proyectos Ambientales Escolares –PRAE en el territorio.</t>
  </si>
  <si>
    <t>Desarrollar anualmente cursos de Gestión Ambiental Participativa</t>
  </si>
  <si>
    <t xml:space="preserve">Desarrollo de un Programa de Educación Ambiental en escenarios de postconflicto </t>
  </si>
  <si>
    <t>Herramientas de comunicación, divulgación y educación para la toma de decisiones y la promoción de cultura compatible con el clima - PND</t>
  </si>
  <si>
    <t>Herramienta implementada</t>
  </si>
  <si>
    <t>Promoción del Servicio Social Ambiental en las instituciones educativas de la jurisdicción</t>
  </si>
  <si>
    <t>Instituciones educativas asesoradas</t>
  </si>
  <si>
    <t>Descoles Simón Bolívar, María Auxiliadora, San Pablo, Barcelona,  Amador y Cortez y San Martin</t>
  </si>
  <si>
    <t>Dirección general - Jaime Romero</t>
  </si>
  <si>
    <t xml:space="preserve">Apolinar </t>
  </si>
  <si>
    <t>Luis Eduardo</t>
  </si>
  <si>
    <t>Hernando</t>
  </si>
  <si>
    <t>Benjamin</t>
  </si>
  <si>
    <t>Maria,  Angelica, Sandra</t>
  </si>
  <si>
    <t>VIGENCIA EVALUADA (AÑO): ____2016______ PERIODO EVALUADO (SEMESTRE): ____1º  y __2º__</t>
  </si>
  <si>
    <t>Definición de la figura de protección y su declaratoria de 321,75 hectáreas  como área protegida de Perico y Laguna Municipio de San Juan Nepomuceno</t>
  </si>
  <si>
    <t>Adolfredo</t>
  </si>
  <si>
    <t>VIGENCIA EVALUADA (AÑO): ____2016______ PERIODO EVALUADO (SEMESTRE): ____1º  y ____2º</t>
  </si>
  <si>
    <t>Metas físicas 2016</t>
  </si>
  <si>
    <t>Resultado Anual (2016)</t>
  </si>
  <si>
    <t>Metas fìsicas periodo (2016 - 2019)</t>
  </si>
  <si>
    <t>Resultado  Periodo (2016-2019)</t>
  </si>
  <si>
    <t>Metas financieras  2016</t>
  </si>
  <si>
    <t>Metas financieras Periodo (2016 -2019)</t>
  </si>
  <si>
    <t>Resultado Periodo (2016 - 2019)</t>
  </si>
  <si>
    <t>ok</t>
  </si>
  <si>
    <t xml:space="preserve">VIGENCIA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</si>
</sst>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 #,##0.00_);\(&quot;$&quot;\ #,##0.00\)"/>
    <numFmt numFmtId="8" formatCode="&quot;$&quot;\ #,##0.00_);[Red]\(&quot;$&quot;\ #,##0.00\)"/>
    <numFmt numFmtId="164" formatCode="_-* #,##0.00\ _p_t_a_-;\-* #,##0.00\ _p_t_a_-;_-* &quot;-&quot;??\ _p_t_a_-;_-@_-"/>
    <numFmt numFmtId="165" formatCode="[$$-240A]\ #,##0.00"/>
    <numFmt numFmtId="166" formatCode="#,##0.00\ _€"/>
    <numFmt numFmtId="167" formatCode="0;[Red]0"/>
    <numFmt numFmtId="168" formatCode="&quot;$&quot;\ #,##0.00;[Red]&quot;$&quot;\ #,##0.00"/>
    <numFmt numFmtId="169" formatCode="[$$-240A]\ #,##0.00;[Red][$$-240A]\ #,##0.00"/>
    <numFmt numFmtId="170" formatCode="#,##0.00_);\-#,##0.00"/>
    <numFmt numFmtId="171" formatCode="#,##0.00\ _€;[Red]#,##0.00\ _€"/>
    <numFmt numFmtId="172" formatCode="_([$$-240A]\ * #,##0.00_);_([$$-240A]\ * \(#,##0.00\);_([$$-240A]\ * &quot;-&quot;??_);_(@_)"/>
    <numFmt numFmtId="173" formatCode="0.000%"/>
  </numFmts>
  <fonts count="47" x14ac:knownFonts="1">
    <font>
      <sz val="10"/>
      <name val="Arial"/>
    </font>
    <font>
      <sz val="10"/>
      <name val="Arial"/>
      <family val="2"/>
    </font>
    <font>
      <sz val="8"/>
      <name val="Arial"/>
      <family val="2"/>
    </font>
    <font>
      <sz val="10"/>
      <color indexed="40"/>
      <name val="Arial"/>
      <family val="2"/>
    </font>
    <font>
      <sz val="10"/>
      <name val="Arial"/>
      <family val="2"/>
    </font>
    <font>
      <sz val="10"/>
      <name val="Arial"/>
      <family val="2"/>
    </font>
    <font>
      <b/>
      <sz val="10"/>
      <color indexed="10"/>
      <name val="Arial Narrow"/>
      <family val="2"/>
    </font>
    <font>
      <sz val="14"/>
      <name val="Arial"/>
      <family val="2"/>
    </font>
    <font>
      <b/>
      <sz val="12"/>
      <name val="Arial"/>
      <family val="2"/>
    </font>
    <font>
      <sz val="12"/>
      <name val="Arial"/>
      <family val="2"/>
    </font>
    <font>
      <sz val="12"/>
      <name val="Arial Narrow"/>
      <family val="2"/>
    </font>
    <font>
      <b/>
      <sz val="10"/>
      <name val="Arial"/>
      <family val="2"/>
    </font>
    <font>
      <sz val="8"/>
      <color indexed="81"/>
      <name val="Tahoma"/>
      <family val="2"/>
    </font>
    <font>
      <b/>
      <sz val="8"/>
      <color indexed="81"/>
      <name val="Tahoma"/>
      <family val="2"/>
    </font>
    <font>
      <b/>
      <sz val="14"/>
      <name val="Arial"/>
      <family val="2"/>
    </font>
    <font>
      <sz val="10"/>
      <color indexed="8"/>
      <name val="Arial"/>
      <family val="2"/>
    </font>
    <font>
      <sz val="10"/>
      <name val="Arial Narrow"/>
      <family val="2"/>
    </font>
    <font>
      <b/>
      <sz val="8"/>
      <name val="Arial"/>
      <family val="2"/>
    </font>
    <font>
      <b/>
      <sz val="12"/>
      <color rgb="FF002060"/>
      <name val="Arial"/>
      <family val="2"/>
    </font>
    <font>
      <b/>
      <sz val="14"/>
      <color rgb="FF002060"/>
      <name val="Arial"/>
      <family val="2"/>
    </font>
    <font>
      <sz val="10"/>
      <color rgb="FFFF0000"/>
      <name val="Arial"/>
      <family val="2"/>
    </font>
    <font>
      <sz val="10"/>
      <color rgb="FF000000"/>
      <name val="Arial Narrow"/>
      <family val="2"/>
    </font>
    <font>
      <sz val="14"/>
      <color rgb="FFFF0000"/>
      <name val="Arial"/>
      <family val="2"/>
    </font>
    <font>
      <sz val="20"/>
      <name val="Arial"/>
      <family val="2"/>
    </font>
    <font>
      <sz val="12"/>
      <color rgb="FFFF0000"/>
      <name val="Arial"/>
      <family val="2"/>
    </font>
    <font>
      <sz val="14"/>
      <color indexed="10"/>
      <name val="Arial"/>
      <family val="2"/>
    </font>
    <font>
      <sz val="14"/>
      <name val="Baskerville Old Face"/>
      <family val="1"/>
    </font>
    <font>
      <sz val="10"/>
      <name val="Calibri"/>
      <family val="2"/>
    </font>
    <font>
      <b/>
      <sz val="9"/>
      <name val="Arial Narrow"/>
      <family val="2"/>
    </font>
    <font>
      <sz val="9"/>
      <name val="Arial Narrow"/>
      <family val="2"/>
    </font>
    <font>
      <sz val="14"/>
      <name val="Arial Narrow"/>
      <family val="2"/>
    </font>
    <font>
      <sz val="14"/>
      <color indexed="10"/>
      <name val="Arial Narrow"/>
      <family val="2"/>
    </font>
    <font>
      <sz val="14"/>
      <color theme="1"/>
      <name val="Arial Narrow"/>
      <family val="2"/>
    </font>
    <font>
      <b/>
      <sz val="14"/>
      <name val="Arial Narrow"/>
      <family val="2"/>
    </font>
    <font>
      <sz val="14"/>
      <color rgb="FFFF0000"/>
      <name val="Arial Narrow"/>
      <family val="2"/>
    </font>
    <font>
      <sz val="10"/>
      <color rgb="FFFF0000"/>
      <name val="Arial Narrow"/>
      <family val="2"/>
    </font>
    <font>
      <b/>
      <sz val="14"/>
      <color indexed="8"/>
      <name val="Arial Narrow"/>
      <family val="2"/>
    </font>
    <font>
      <sz val="14"/>
      <color indexed="8"/>
      <name val="Arial Narrow"/>
      <family val="2"/>
    </font>
    <font>
      <sz val="14"/>
      <color theme="9" tint="-0.249977111117893"/>
      <name val="Arial"/>
      <family val="2"/>
    </font>
    <font>
      <b/>
      <sz val="9"/>
      <color rgb="FFC00000"/>
      <name val="Arial Narrow"/>
      <family val="2"/>
    </font>
    <font>
      <b/>
      <sz val="10"/>
      <color rgb="FFC00000"/>
      <name val="Arial"/>
      <family val="2"/>
    </font>
    <font>
      <sz val="10"/>
      <color rgb="FFC00000"/>
      <name val="Arial"/>
      <family val="2"/>
    </font>
    <font>
      <b/>
      <sz val="9"/>
      <color rgb="FFFF0000"/>
      <name val="Arial Narrow"/>
      <family val="2"/>
    </font>
    <font>
      <b/>
      <sz val="10"/>
      <color rgb="FFFF0000"/>
      <name val="Arial"/>
      <family val="2"/>
    </font>
    <font>
      <sz val="9"/>
      <color rgb="FFFF0000"/>
      <name val="Arial Narrow"/>
      <family val="2"/>
    </font>
    <font>
      <sz val="14"/>
      <color theme="1"/>
      <name val="Arial"/>
      <family val="2"/>
    </font>
    <font>
      <sz val="12"/>
      <color theme="1"/>
      <name val="Arial"/>
      <family val="2"/>
    </font>
  </fonts>
  <fills count="14">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
      <patternFill patternType="solid">
        <fgColor rgb="FF00B050"/>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399975585192419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rgb="FF000000"/>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49">
    <xf numFmtId="0" fontId="0" fillId="0" borderId="0" xfId="0"/>
    <xf numFmtId="0" fontId="0" fillId="0" borderId="0" xfId="0" applyBorder="1"/>
    <xf numFmtId="0" fontId="4" fillId="2" borderId="0" xfId="0" applyFont="1" applyFill="1"/>
    <xf numFmtId="0" fontId="5" fillId="2" borderId="0" xfId="0" applyFont="1" applyFill="1"/>
    <xf numFmtId="0" fontId="0" fillId="0" borderId="1" xfId="0" applyBorder="1"/>
    <xf numFmtId="0" fontId="5" fillId="2" borderId="1" xfId="0" applyFont="1" applyFill="1" applyBorder="1" applyAlignment="1">
      <alignment horizontal="center"/>
    </xf>
    <xf numFmtId="0" fontId="0" fillId="0" borderId="2" xfId="0" applyBorder="1"/>
    <xf numFmtId="0" fontId="1" fillId="0" borderId="0" xfId="0" applyFont="1"/>
    <xf numFmtId="0" fontId="7" fillId="0" borderId="1" xfId="0" applyFont="1" applyBorder="1"/>
    <xf numFmtId="0" fontId="7" fillId="0" borderId="0" xfId="0" applyFont="1"/>
    <xf numFmtId="0"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0" fontId="11" fillId="0" borderId="0" xfId="0" applyNumberFormat="1" applyFont="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4" fillId="0" borderId="0" xfId="0" applyFont="1"/>
    <xf numFmtId="0" fontId="7" fillId="3" borderId="1" xfId="0" applyFont="1" applyFill="1" applyBorder="1" applyAlignment="1">
      <alignment vertical="center"/>
    </xf>
    <xf numFmtId="0" fontId="7" fillId="3" borderId="1" xfId="0" applyFont="1" applyFill="1" applyBorder="1" applyAlignment="1">
      <alignment horizontal="right" vertical="center" wrapText="1"/>
    </xf>
    <xf numFmtId="168" fontId="9" fillId="0" borderId="0" xfId="1" applyNumberFormat="1" applyFont="1" applyBorder="1" applyAlignment="1">
      <alignment vertical="center"/>
    </xf>
    <xf numFmtId="0" fontId="7" fillId="3" borderId="8" xfId="0" applyFont="1" applyFill="1" applyBorder="1" applyAlignment="1">
      <alignment horizontal="right" vertical="center" wrapText="1"/>
    </xf>
    <xf numFmtId="0" fontId="7" fillId="3" borderId="8" xfId="0" applyFont="1" applyFill="1" applyBorder="1" applyAlignment="1">
      <alignment vertical="center" wrapText="1"/>
    </xf>
    <xf numFmtId="0" fontId="18" fillId="4" borderId="11" xfId="0" applyFont="1" applyFill="1" applyBorder="1" applyAlignment="1">
      <alignment vertical="center" wrapText="1"/>
    </xf>
    <xf numFmtId="0" fontId="9" fillId="0" borderId="13" xfId="0" applyFont="1" applyBorder="1" applyAlignment="1">
      <alignment vertical="center" wrapText="1"/>
    </xf>
    <xf numFmtId="168" fontId="9" fillId="0" borderId="14" xfId="1" applyNumberFormat="1" applyFont="1" applyBorder="1" applyAlignment="1">
      <alignment vertical="center" textRotation="90" wrapText="1"/>
    </xf>
    <xf numFmtId="165" fontId="9" fillId="0" borderId="11" xfId="0" applyNumberFormat="1" applyFont="1" applyBorder="1" applyAlignment="1">
      <alignment vertical="center" textRotation="90" wrapText="1"/>
    </xf>
    <xf numFmtId="166" fontId="9" fillId="0" borderId="15" xfId="0" applyNumberFormat="1" applyFont="1" applyBorder="1" applyAlignment="1">
      <alignment vertical="center" textRotation="90" wrapText="1"/>
    </xf>
    <xf numFmtId="0" fontId="8" fillId="0" borderId="16" xfId="0" applyFont="1" applyBorder="1" applyAlignment="1">
      <alignment horizontal="center" vertical="center" wrapText="1"/>
    </xf>
    <xf numFmtId="0" fontId="8" fillId="4" borderId="16" xfId="0" applyFont="1" applyFill="1" applyBorder="1" applyAlignment="1">
      <alignment vertical="center" wrapText="1"/>
    </xf>
    <xf numFmtId="0" fontId="18" fillId="4" borderId="15" xfId="0" applyFont="1" applyFill="1" applyBorder="1" applyAlignment="1">
      <alignment vertical="center" wrapText="1"/>
    </xf>
    <xf numFmtId="0" fontId="7" fillId="5" borderId="1" xfId="0" applyFont="1" applyFill="1" applyBorder="1" applyAlignment="1">
      <alignment vertical="center"/>
    </xf>
    <xf numFmtId="0" fontId="7" fillId="3" borderId="12" xfId="0" applyFont="1" applyFill="1" applyBorder="1" applyAlignment="1">
      <alignment vertical="center" wrapText="1"/>
    </xf>
    <xf numFmtId="0" fontId="7" fillId="5" borderId="12" xfId="0" applyFont="1" applyFill="1" applyBorder="1" applyAlignment="1">
      <alignment vertical="center"/>
    </xf>
    <xf numFmtId="168" fontId="9" fillId="4" borderId="14" xfId="1" applyNumberFormat="1" applyFont="1" applyFill="1" applyBorder="1" applyAlignment="1">
      <alignment vertical="center" textRotation="90" wrapText="1"/>
    </xf>
    <xf numFmtId="168" fontId="9" fillId="4" borderId="11" xfId="1" applyNumberFormat="1" applyFont="1" applyFill="1" applyBorder="1" applyAlignment="1">
      <alignment vertical="center" textRotation="90" wrapText="1"/>
    </xf>
    <xf numFmtId="171" fontId="9" fillId="4" borderId="15" xfId="1" applyNumberFormat="1" applyFont="1" applyFill="1" applyBorder="1" applyAlignment="1">
      <alignment vertical="center" textRotation="90" wrapText="1"/>
    </xf>
    <xf numFmtId="171" fontId="9" fillId="4" borderId="21" xfId="1" applyNumberFormat="1" applyFont="1" applyFill="1" applyBorder="1" applyAlignment="1">
      <alignment vertical="center" textRotation="90" wrapText="1"/>
    </xf>
    <xf numFmtId="0" fontId="8" fillId="0" borderId="16" xfId="0" applyFont="1" applyBorder="1" applyAlignment="1">
      <alignment vertical="center" wrapText="1"/>
    </xf>
    <xf numFmtId="0" fontId="7" fillId="5" borderId="12" xfId="0" applyFont="1" applyFill="1" applyBorder="1" applyAlignment="1">
      <alignment vertical="center" wrapText="1"/>
    </xf>
    <xf numFmtId="0" fontId="7" fillId="5" borderId="8" xfId="0" applyFont="1" applyFill="1" applyBorder="1" applyAlignment="1">
      <alignment horizontal="right" vertical="center" wrapText="1"/>
    </xf>
    <xf numFmtId="0" fontId="7" fillId="5" borderId="9" xfId="0" applyFont="1" applyFill="1" applyBorder="1" applyAlignment="1">
      <alignment horizontal="right" vertical="center" wrapText="1"/>
    </xf>
    <xf numFmtId="168" fontId="9" fillId="0" borderId="11" xfId="1" applyNumberFormat="1" applyFont="1" applyBorder="1" applyAlignment="1">
      <alignment vertical="center" textRotation="90" wrapText="1"/>
    </xf>
    <xf numFmtId="166" fontId="9" fillId="0" borderId="11" xfId="1" applyNumberFormat="1" applyFont="1" applyBorder="1" applyAlignment="1">
      <alignment vertical="center" textRotation="90" wrapText="1"/>
    </xf>
    <xf numFmtId="0" fontId="7" fillId="5" borderId="1" xfId="0" applyFont="1" applyFill="1" applyBorder="1" applyAlignment="1">
      <alignment horizontal="right" vertical="center" wrapText="1"/>
    </xf>
    <xf numFmtId="168" fontId="8" fillId="0" borderId="11" xfId="1" applyNumberFormat="1" applyFont="1" applyBorder="1" applyAlignment="1">
      <alignment vertical="center" textRotation="90" wrapText="1"/>
    </xf>
    <xf numFmtId="0" fontId="9" fillId="3" borderId="4" xfId="0" applyFont="1" applyFill="1" applyBorder="1" applyAlignment="1">
      <alignment wrapText="1"/>
    </xf>
    <xf numFmtId="0" fontId="7" fillId="4" borderId="11" xfId="0" applyFont="1" applyFill="1" applyBorder="1" applyAlignment="1">
      <alignment vertical="center" wrapText="1"/>
    </xf>
    <xf numFmtId="0" fontId="4" fillId="5" borderId="1" xfId="0" applyFont="1" applyFill="1" applyBorder="1" applyAlignment="1">
      <alignment horizontal="right"/>
    </xf>
    <xf numFmtId="0" fontId="9" fillId="5" borderId="3" xfId="0" applyFont="1" applyFill="1" applyBorder="1"/>
    <xf numFmtId="0" fontId="9" fillId="5" borderId="4" xfId="0" applyFont="1" applyFill="1" applyBorder="1"/>
    <xf numFmtId="0" fontId="7" fillId="0" borderId="0" xfId="0" applyFont="1" applyFill="1" applyBorder="1" applyAlignment="1">
      <alignment vertical="center"/>
    </xf>
    <xf numFmtId="0" fontId="7" fillId="0" borderId="0" xfId="0" applyFont="1" applyFill="1" applyBorder="1" applyAlignment="1">
      <alignment vertical="center" wrapText="1"/>
    </xf>
    <xf numFmtId="0" fontId="19" fillId="0" borderId="26" xfId="0" applyFont="1" applyFill="1" applyBorder="1" applyAlignment="1">
      <alignment vertical="center" wrapText="1"/>
    </xf>
    <xf numFmtId="0" fontId="19" fillId="0" borderId="27" xfId="0" applyFont="1" applyFill="1" applyBorder="1" applyAlignment="1">
      <alignment vertical="center" wrapText="1"/>
    </xf>
    <xf numFmtId="0" fontId="19" fillId="0" borderId="23" xfId="0" applyFont="1" applyFill="1" applyBorder="1" applyAlignment="1">
      <alignment vertical="center" wrapText="1"/>
    </xf>
    <xf numFmtId="0" fontId="7" fillId="4" borderId="11" xfId="0" applyFont="1" applyFill="1" applyBorder="1" applyAlignment="1">
      <alignment horizontal="right" vertical="center" wrapText="1"/>
    </xf>
    <xf numFmtId="0" fontId="7" fillId="4" borderId="11" xfId="0" applyFont="1" applyFill="1" applyBorder="1" applyAlignment="1">
      <alignment horizontal="right" vertical="center"/>
    </xf>
    <xf numFmtId="0" fontId="18" fillId="4" borderId="14" xfId="0" applyFont="1" applyFill="1" applyBorder="1" applyAlignment="1">
      <alignment vertical="center" wrapText="1"/>
    </xf>
    <xf numFmtId="0" fontId="7" fillId="3" borderId="9" xfId="0" applyFont="1" applyFill="1" applyBorder="1" applyAlignment="1">
      <alignment vertical="center"/>
    </xf>
    <xf numFmtId="0" fontId="7" fillId="4" borderId="11" xfId="0" applyFont="1" applyFill="1" applyBorder="1"/>
    <xf numFmtId="0" fontId="7" fillId="5" borderId="8" xfId="0" applyFont="1" applyFill="1" applyBorder="1" applyAlignment="1">
      <alignment vertical="center"/>
    </xf>
    <xf numFmtId="0" fontId="7" fillId="5" borderId="9" xfId="0" applyFont="1" applyFill="1" applyBorder="1" applyAlignment="1">
      <alignment vertical="center"/>
    </xf>
    <xf numFmtId="0" fontId="8" fillId="4" borderId="26" xfId="0" applyFont="1" applyFill="1" applyBorder="1" applyAlignment="1">
      <alignment vertical="center" wrapText="1"/>
    </xf>
    <xf numFmtId="168" fontId="9" fillId="4" borderId="30" xfId="1" applyNumberFormat="1" applyFont="1" applyFill="1" applyBorder="1" applyAlignment="1">
      <alignment vertical="center" textRotation="90" wrapText="1"/>
    </xf>
    <xf numFmtId="168" fontId="9" fillId="4" borderId="31" xfId="1" applyNumberFormat="1" applyFont="1" applyFill="1" applyBorder="1" applyAlignment="1">
      <alignment vertical="center" textRotation="90" wrapText="1"/>
    </xf>
    <xf numFmtId="171" fontId="9" fillId="4" borderId="32" xfId="1" applyNumberFormat="1" applyFont="1" applyFill="1" applyBorder="1" applyAlignment="1">
      <alignment vertical="center" textRotation="90" wrapText="1"/>
    </xf>
    <xf numFmtId="171" fontId="9" fillId="4" borderId="33" xfId="1" applyNumberFormat="1" applyFont="1" applyFill="1" applyBorder="1" applyAlignment="1">
      <alignment vertical="center" textRotation="90" wrapText="1"/>
    </xf>
    <xf numFmtId="0" fontId="9" fillId="4" borderId="29" xfId="0" applyFont="1" applyFill="1" applyBorder="1" applyAlignment="1">
      <alignment horizontal="center" vertical="center" wrapText="1"/>
    </xf>
    <xf numFmtId="0" fontId="9" fillId="5" borderId="4" xfId="0" applyFont="1" applyFill="1" applyBorder="1" applyAlignment="1"/>
    <xf numFmtId="0" fontId="8" fillId="0" borderId="18" xfId="0" applyFont="1" applyBorder="1" applyAlignment="1">
      <alignment horizontal="center" vertical="center" wrapText="1"/>
    </xf>
    <xf numFmtId="0" fontId="9" fillId="4" borderId="9" xfId="0" applyFont="1" applyFill="1" applyBorder="1" applyAlignment="1">
      <alignment horizontal="center" vertical="center" wrapText="1"/>
    </xf>
    <xf numFmtId="0" fontId="9" fillId="4" borderId="9" xfId="0" applyFont="1" applyFill="1" applyBorder="1" applyAlignment="1">
      <alignment horizontal="right" vertical="center"/>
    </xf>
    <xf numFmtId="0" fontId="9" fillId="4" borderId="9" xfId="0" applyFont="1" applyFill="1" applyBorder="1" applyAlignment="1">
      <alignment horizontal="right" vertical="center" wrapText="1"/>
    </xf>
    <xf numFmtId="0" fontId="7" fillId="0" borderId="23" xfId="0" applyFont="1" applyBorder="1" applyAlignment="1">
      <alignment vertical="center" wrapText="1"/>
    </xf>
    <xf numFmtId="168" fontId="7" fillId="0" borderId="11" xfId="1" applyNumberFormat="1" applyFont="1" applyBorder="1" applyAlignment="1">
      <alignment vertical="center" textRotation="90" wrapText="1"/>
    </xf>
    <xf numFmtId="169" fontId="7" fillId="0" borderId="11" xfId="0" applyNumberFormat="1" applyFont="1" applyBorder="1" applyAlignment="1">
      <alignment vertical="center" textRotation="90" wrapText="1"/>
    </xf>
    <xf numFmtId="0" fontId="7" fillId="0" borderId="11" xfId="0" applyFont="1" applyBorder="1" applyAlignment="1">
      <alignment vertical="center" wrapText="1"/>
    </xf>
    <xf numFmtId="0" fontId="9" fillId="0" borderId="25" xfId="0" applyFont="1" applyBorder="1" applyAlignment="1">
      <alignment vertical="center" wrapText="1"/>
    </xf>
    <xf numFmtId="170" fontId="15" fillId="0" borderId="0" xfId="0" applyNumberFormat="1" applyFont="1" applyBorder="1" applyAlignment="1">
      <alignment horizontal="right" vertical="center"/>
    </xf>
    <xf numFmtId="0" fontId="4" fillId="3" borderId="1" xfId="0" applyFont="1" applyFill="1" applyBorder="1" applyAlignment="1">
      <alignment horizontal="right"/>
    </xf>
    <xf numFmtId="0" fontId="14" fillId="0" borderId="20" xfId="0" applyFont="1" applyFill="1" applyBorder="1" applyAlignment="1">
      <alignment horizontal="justify" vertical="center" wrapText="1"/>
    </xf>
    <xf numFmtId="0" fontId="14" fillId="4" borderId="9" xfId="0" applyFont="1" applyFill="1" applyBorder="1" applyAlignment="1">
      <alignment horizontal="justify" vertical="center" wrapText="1"/>
    </xf>
    <xf numFmtId="0" fontId="14" fillId="4" borderId="9" xfId="0" applyFont="1" applyFill="1" applyBorder="1" applyAlignment="1">
      <alignment vertical="center" wrapText="1"/>
    </xf>
    <xf numFmtId="0" fontId="8" fillId="0" borderId="9" xfId="0" applyFont="1" applyFill="1" applyBorder="1" applyAlignment="1">
      <alignment horizontal="center" vertical="center" wrapText="1"/>
    </xf>
    <xf numFmtId="0" fontId="14" fillId="0" borderId="16" xfId="0" applyFont="1" applyFill="1" applyBorder="1" applyAlignment="1">
      <alignment horizontal="justify" vertical="center" wrapText="1"/>
    </xf>
    <xf numFmtId="0" fontId="14" fillId="0" borderId="16"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4" borderId="11" xfId="0" applyFont="1" applyFill="1" applyBorder="1" applyAlignment="1">
      <alignment vertical="center" wrapText="1"/>
    </xf>
    <xf numFmtId="0" fontId="8" fillId="0" borderId="15" xfId="0" applyFont="1" applyFill="1" applyBorder="1" applyAlignment="1">
      <alignment vertical="center" wrapText="1"/>
    </xf>
    <xf numFmtId="0" fontId="4" fillId="0" borderId="26" xfId="0" applyFont="1" applyBorder="1"/>
    <xf numFmtId="0" fontId="4" fillId="0" borderId="27" xfId="0" applyFont="1" applyBorder="1"/>
    <xf numFmtId="0" fontId="4" fillId="0" borderId="13" xfId="0" applyFont="1" applyBorder="1"/>
    <xf numFmtId="0" fontId="8" fillId="4" borderId="13" xfId="0" applyFont="1" applyFill="1" applyBorder="1" applyAlignment="1">
      <alignment vertical="center" wrapText="1"/>
    </xf>
    <xf numFmtId="170" fontId="15" fillId="0" borderId="0" xfId="0" applyNumberFormat="1" applyFont="1" applyFill="1" applyBorder="1" applyAlignment="1">
      <alignment horizontal="right" vertical="center"/>
    </xf>
    <xf numFmtId="0" fontId="7" fillId="3" borderId="3" xfId="0" applyFont="1" applyFill="1" applyBorder="1" applyAlignment="1">
      <alignment vertical="center" wrapText="1"/>
    </xf>
    <xf numFmtId="170" fontId="15" fillId="0" borderId="34" xfId="0" applyNumberFormat="1" applyFont="1" applyBorder="1" applyAlignment="1">
      <alignment horizontal="right" vertical="center"/>
    </xf>
    <xf numFmtId="0" fontId="14" fillId="4" borderId="11" xfId="0" applyFont="1" applyFill="1" applyBorder="1" applyAlignment="1">
      <alignment horizontal="right" vertical="center" wrapText="1"/>
    </xf>
    <xf numFmtId="0" fontId="16" fillId="0" borderId="0" xfId="0" applyFont="1"/>
    <xf numFmtId="0" fontId="4" fillId="0" borderId="0" xfId="0" applyFont="1" applyAlignment="1">
      <alignment vertical="center"/>
    </xf>
    <xf numFmtId="0" fontId="20" fillId="0" borderId="0" xfId="0" applyFont="1"/>
    <xf numFmtId="0" fontId="8" fillId="0" borderId="17" xfId="0" applyFont="1" applyFill="1" applyBorder="1" applyAlignment="1">
      <alignment horizontal="center" vertical="center" wrapText="1"/>
    </xf>
    <xf numFmtId="0" fontId="8" fillId="0" borderId="0" xfId="0" applyFont="1" applyBorder="1" applyAlignment="1">
      <alignment horizontal="justify" vertical="center" wrapText="1"/>
    </xf>
    <xf numFmtId="0" fontId="8" fillId="0" borderId="17" xfId="0" applyFont="1" applyFill="1" applyBorder="1" applyAlignment="1">
      <alignment horizontal="center" vertical="center" textRotation="90" wrapText="1"/>
    </xf>
    <xf numFmtId="0" fontId="8" fillId="0" borderId="17" xfId="0" applyFont="1" applyFill="1" applyBorder="1" applyAlignment="1">
      <alignment horizontal="justify" vertical="center" textRotation="90" wrapText="1"/>
    </xf>
    <xf numFmtId="0" fontId="8" fillId="0" borderId="18" xfId="0" applyFont="1" applyFill="1" applyBorder="1" applyAlignment="1">
      <alignment horizontal="justify" vertical="center" textRotation="90" wrapText="1"/>
    </xf>
    <xf numFmtId="0" fontId="4" fillId="4" borderId="26" xfId="0" applyFont="1" applyFill="1" applyBorder="1"/>
    <xf numFmtId="0" fontId="4" fillId="4" borderId="27" xfId="0" applyFont="1" applyFill="1" applyBorder="1"/>
    <xf numFmtId="0" fontId="4" fillId="4" borderId="13" xfId="0" applyFont="1" applyFill="1" applyBorder="1"/>
    <xf numFmtId="0" fontId="14" fillId="4" borderId="15" xfId="0" applyFont="1" applyFill="1" applyBorder="1" applyAlignment="1">
      <alignment vertical="center" wrapText="1"/>
    </xf>
    <xf numFmtId="0" fontId="8" fillId="5" borderId="25" xfId="0" applyFont="1" applyFill="1" applyBorder="1" applyAlignment="1">
      <alignment vertical="center" wrapText="1"/>
    </xf>
    <xf numFmtId="0" fontId="8" fillId="4" borderId="11" xfId="0" applyFont="1" applyFill="1" applyBorder="1" applyAlignment="1">
      <alignment horizontal="center" vertical="center" wrapText="1"/>
    </xf>
    <xf numFmtId="0" fontId="8" fillId="4" borderId="15" xfId="0" applyFont="1" applyFill="1" applyBorder="1" applyAlignment="1">
      <alignment vertical="center" wrapText="1"/>
    </xf>
    <xf numFmtId="0" fontId="8" fillId="0" borderId="4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4" borderId="12" xfId="0" applyFont="1" applyFill="1" applyBorder="1" applyAlignment="1">
      <alignment vertical="center" wrapText="1"/>
    </xf>
    <xf numFmtId="0" fontId="8" fillId="0" borderId="24" xfId="0" applyFont="1" applyFill="1" applyBorder="1" applyAlignment="1">
      <alignment vertical="center" wrapText="1"/>
    </xf>
    <xf numFmtId="0" fontId="8" fillId="4" borderId="24" xfId="0" applyFont="1" applyFill="1" applyBorder="1" applyAlignment="1">
      <alignment vertical="center" wrapText="1"/>
    </xf>
    <xf numFmtId="0" fontId="21" fillId="0" borderId="0" xfId="0" applyFont="1" applyBorder="1"/>
    <xf numFmtId="0" fontId="7" fillId="8" borderId="9" xfId="0" applyFont="1" applyFill="1" applyBorder="1" applyAlignment="1">
      <alignment horizontal="right" vertical="center" wrapText="1"/>
    </xf>
    <xf numFmtId="0" fontId="7" fillId="8" borderId="11" xfId="0" applyFont="1" applyFill="1" applyBorder="1" applyAlignment="1">
      <alignment horizontal="right" vertical="center" wrapText="1"/>
    </xf>
    <xf numFmtId="0" fontId="0" fillId="0" borderId="0" xfId="0" applyAlignment="1">
      <alignment wrapText="1"/>
    </xf>
    <xf numFmtId="0" fontId="23" fillId="0" borderId="0" xfId="0" applyFont="1"/>
    <xf numFmtId="0" fontId="1" fillId="0" borderId="0" xfId="0" applyFont="1" applyBorder="1"/>
    <xf numFmtId="0" fontId="24"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4" borderId="53" xfId="0" applyFont="1" applyFill="1" applyBorder="1" applyAlignment="1">
      <alignment horizontal="justify" vertical="top" wrapText="1"/>
    </xf>
    <xf numFmtId="8" fontId="16" fillId="0" borderId="54" xfId="0" applyNumberFormat="1" applyFont="1" applyBorder="1" applyAlignment="1">
      <alignment horizontal="right" vertical="top" wrapText="1"/>
    </xf>
    <xf numFmtId="172" fontId="16" fillId="0" borderId="54" xfId="0" applyNumberFormat="1" applyFont="1" applyBorder="1" applyAlignment="1">
      <alignment horizontal="right" vertical="top" wrapText="1"/>
    </xf>
    <xf numFmtId="172" fontId="16" fillId="0" borderId="55" xfId="0" applyNumberFormat="1" applyFont="1" applyBorder="1" applyAlignment="1">
      <alignment horizontal="justify" vertical="top" wrapText="1"/>
    </xf>
    <xf numFmtId="172" fontId="16" fillId="0" borderId="55" xfId="0" applyNumberFormat="1" applyFont="1" applyBorder="1" applyAlignment="1">
      <alignment horizontal="right" vertical="top" wrapText="1"/>
    </xf>
    <xf numFmtId="172" fontId="26" fillId="0" borderId="56" xfId="0" applyNumberFormat="1" applyFont="1" applyBorder="1" applyAlignment="1">
      <alignment horizontal="right" vertical="top" wrapText="1"/>
    </xf>
    <xf numFmtId="172" fontId="16" fillId="0" borderId="57" xfId="0" applyNumberFormat="1" applyFont="1" applyBorder="1" applyAlignment="1">
      <alignment horizontal="justify" vertical="top" wrapText="1"/>
    </xf>
    <xf numFmtId="172" fontId="16" fillId="0" borderId="57" xfId="0" applyNumberFormat="1" applyFont="1" applyBorder="1" applyAlignment="1">
      <alignment horizontal="right" vertical="top" wrapText="1"/>
    </xf>
    <xf numFmtId="8" fontId="16" fillId="0" borderId="56" xfId="0" applyNumberFormat="1" applyFont="1" applyBorder="1" applyAlignment="1">
      <alignment horizontal="right" vertical="top" wrapText="1"/>
    </xf>
    <xf numFmtId="4" fontId="16" fillId="0" borderId="0" xfId="0" applyNumberFormat="1" applyFont="1"/>
    <xf numFmtId="0" fontId="27" fillId="0" borderId="0" xfId="0" applyFont="1"/>
    <xf numFmtId="0" fontId="11" fillId="0" borderId="0" xfId="0" applyFont="1"/>
    <xf numFmtId="0" fontId="17" fillId="4" borderId="52" xfId="0" applyFont="1" applyFill="1" applyBorder="1" applyAlignment="1">
      <alignment horizontal="center" vertical="top" wrapText="1" readingOrder="1"/>
    </xf>
    <xf numFmtId="0" fontId="17" fillId="4" borderId="52" xfId="0" applyFont="1" applyFill="1" applyBorder="1" applyAlignment="1">
      <alignment horizontal="center" wrapText="1" readingOrder="1"/>
    </xf>
    <xf numFmtId="0" fontId="4" fillId="4" borderId="19" xfId="0" applyFont="1" applyFill="1" applyBorder="1" applyAlignment="1">
      <alignment wrapText="1"/>
    </xf>
    <xf numFmtId="0" fontId="4" fillId="4" borderId="22" xfId="0" applyFont="1" applyFill="1" applyBorder="1" applyAlignment="1">
      <alignment wrapText="1"/>
    </xf>
    <xf numFmtId="0" fontId="11" fillId="4" borderId="20" xfId="0" applyFont="1" applyFill="1" applyBorder="1" applyAlignment="1">
      <alignment wrapText="1"/>
    </xf>
    <xf numFmtId="0" fontId="20" fillId="4" borderId="0" xfId="0" applyFont="1" applyFill="1" applyBorder="1"/>
    <xf numFmtId="0" fontId="20" fillId="4" borderId="34" xfId="0" applyFont="1" applyFill="1" applyBorder="1"/>
    <xf numFmtId="0" fontId="20" fillId="4" borderId="38" xfId="0" applyFont="1" applyFill="1" applyBorder="1"/>
    <xf numFmtId="0" fontId="17" fillId="4" borderId="19" xfId="0" applyFont="1" applyFill="1" applyBorder="1" applyAlignment="1">
      <alignment horizontal="center" vertical="top" wrapText="1" readingOrder="1"/>
    </xf>
    <xf numFmtId="0" fontId="17" fillId="4" borderId="8" xfId="0" applyFont="1" applyFill="1" applyBorder="1" applyAlignment="1">
      <alignment horizontal="center" wrapText="1" readingOrder="1"/>
    </xf>
    <xf numFmtId="0" fontId="17" fillId="4" borderId="3" xfId="0" applyFont="1" applyFill="1" applyBorder="1" applyAlignment="1">
      <alignment horizontal="center" wrapText="1" readingOrder="1"/>
    </xf>
    <xf numFmtId="2" fontId="4" fillId="4" borderId="1" xfId="0" applyNumberFormat="1" applyFont="1" applyFill="1" applyBorder="1" applyAlignment="1">
      <alignment vertical="center"/>
    </xf>
    <xf numFmtId="0" fontId="0" fillId="4" borderId="0" xfId="0" applyFill="1"/>
    <xf numFmtId="0" fontId="4" fillId="4" borderId="1" xfId="0" applyFont="1" applyFill="1" applyBorder="1" applyAlignment="1">
      <alignment wrapText="1"/>
    </xf>
    <xf numFmtId="0" fontId="11" fillId="4" borderId="1" xfId="0" applyFont="1" applyFill="1" applyBorder="1" applyAlignment="1">
      <alignment wrapText="1"/>
    </xf>
    <xf numFmtId="0" fontId="11" fillId="4" borderId="0" xfId="0" applyFont="1" applyFill="1" applyBorder="1" applyAlignment="1">
      <alignment wrapText="1"/>
    </xf>
    <xf numFmtId="0" fontId="4" fillId="4" borderId="0" xfId="0" applyFont="1" applyFill="1" applyBorder="1"/>
    <xf numFmtId="0" fontId="17" fillId="4" borderId="19" xfId="0" applyFont="1" applyFill="1" applyBorder="1" applyAlignment="1">
      <alignment horizontal="center" wrapText="1" readingOrder="1"/>
    </xf>
    <xf numFmtId="0" fontId="4" fillId="4" borderId="22" xfId="0" applyFont="1" applyFill="1" applyBorder="1" applyAlignment="1">
      <alignment horizontal="left" wrapText="1"/>
    </xf>
    <xf numFmtId="0" fontId="4" fillId="4" borderId="22" xfId="0" applyFont="1" applyFill="1" applyBorder="1" applyAlignment="1">
      <alignment horizontal="left"/>
    </xf>
    <xf numFmtId="0" fontId="20" fillId="4" borderId="12" xfId="0" applyFont="1" applyFill="1" applyBorder="1" applyAlignment="1">
      <alignment wrapText="1"/>
    </xf>
    <xf numFmtId="0" fontId="20" fillId="4" borderId="12" xfId="0" applyFont="1" applyFill="1" applyBorder="1" applyAlignment="1">
      <alignment vertical="center"/>
    </xf>
    <xf numFmtId="0" fontId="11" fillId="11" borderId="1"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22" xfId="0" applyFont="1" applyFill="1" applyBorder="1" applyAlignment="1">
      <alignment vertical="center" wrapText="1"/>
    </xf>
    <xf numFmtId="0" fontId="11" fillId="11" borderId="1" xfId="0" applyFont="1" applyFill="1" applyBorder="1" applyAlignment="1">
      <alignment vertical="center" wrapText="1"/>
    </xf>
    <xf numFmtId="0" fontId="28" fillId="6" borderId="35" xfId="0" applyFont="1" applyFill="1" applyBorder="1" applyAlignment="1">
      <alignment horizontal="center"/>
    </xf>
    <xf numFmtId="0" fontId="28" fillId="6" borderId="36" xfId="0" applyFont="1" applyFill="1" applyBorder="1" applyAlignment="1">
      <alignment horizontal="center"/>
    </xf>
    <xf numFmtId="0" fontId="28" fillId="6" borderId="37" xfId="0" applyFont="1" applyFill="1" applyBorder="1" applyAlignment="1">
      <alignment horizontal="center"/>
    </xf>
    <xf numFmtId="0" fontId="28" fillId="3" borderId="19"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9" fillId="11" borderId="1" xfId="0" applyFont="1" applyFill="1" applyBorder="1"/>
    <xf numFmtId="10" fontId="29" fillId="11" borderId="1" xfId="0" applyNumberFormat="1" applyFont="1" applyFill="1" applyBorder="1"/>
    <xf numFmtId="2" fontId="29" fillId="11" borderId="1" xfId="0" applyNumberFormat="1" applyFont="1" applyFill="1" applyBorder="1"/>
    <xf numFmtId="0" fontId="29" fillId="11" borderId="4" xfId="0" applyFont="1" applyFill="1" applyBorder="1"/>
    <xf numFmtId="0" fontId="29" fillId="6" borderId="1" xfId="0" applyFont="1" applyFill="1" applyBorder="1"/>
    <xf numFmtId="10" fontId="29" fillId="6" borderId="1" xfId="0" applyNumberFormat="1" applyFont="1" applyFill="1" applyBorder="1"/>
    <xf numFmtId="0" fontId="28" fillId="6" borderId="1" xfId="0" applyFont="1" applyFill="1" applyBorder="1"/>
    <xf numFmtId="0" fontId="28" fillId="6" borderId="4" xfId="0" applyFont="1" applyFill="1" applyBorder="1"/>
    <xf numFmtId="0" fontId="28" fillId="11" borderId="22" xfId="0" applyFont="1" applyFill="1" applyBorder="1" applyAlignment="1">
      <alignment vertical="center" wrapText="1"/>
    </xf>
    <xf numFmtId="0" fontId="28" fillId="11" borderId="1" xfId="0" applyFont="1" applyFill="1" applyBorder="1" applyAlignment="1">
      <alignment vertical="center" wrapText="1"/>
    </xf>
    <xf numFmtId="0" fontId="28" fillId="11" borderId="1" xfId="0" applyFont="1" applyFill="1" applyBorder="1" applyAlignment="1">
      <alignment horizontal="center" vertical="center" wrapText="1"/>
    </xf>
    <xf numFmtId="0" fontId="28" fillId="11" borderId="4" xfId="0" applyFont="1" applyFill="1" applyBorder="1" applyAlignment="1">
      <alignment horizontal="center" vertical="center" wrapText="1"/>
    </xf>
    <xf numFmtId="0" fontId="29" fillId="3" borderId="1" xfId="0" applyFont="1" applyFill="1" applyBorder="1"/>
    <xf numFmtId="10" fontId="29" fillId="3" borderId="1" xfId="0" applyNumberFormat="1" applyFont="1" applyFill="1" applyBorder="1"/>
    <xf numFmtId="8" fontId="29" fillId="3" borderId="1" xfId="0" applyNumberFormat="1" applyFont="1" applyFill="1" applyBorder="1" applyAlignment="1">
      <alignment horizontal="right"/>
    </xf>
    <xf numFmtId="2" fontId="29" fillId="3" borderId="1" xfId="0" applyNumberFormat="1" applyFont="1" applyFill="1" applyBorder="1"/>
    <xf numFmtId="170" fontId="29" fillId="3" borderId="1" xfId="0" applyNumberFormat="1" applyFont="1" applyFill="1" applyBorder="1" applyAlignment="1">
      <alignment horizontal="right" vertical="center"/>
    </xf>
    <xf numFmtId="0" fontId="29" fillId="3" borderId="4" xfId="0" applyFont="1" applyFill="1" applyBorder="1"/>
    <xf numFmtId="2" fontId="29" fillId="3" borderId="4" xfId="0" applyNumberFormat="1" applyFont="1" applyFill="1" applyBorder="1"/>
    <xf numFmtId="164" fontId="29" fillId="3" borderId="1" xfId="1" applyFont="1" applyFill="1" applyBorder="1" applyAlignment="1">
      <alignment horizontal="right" vertical="center" wrapText="1"/>
    </xf>
    <xf numFmtId="0" fontId="29" fillId="11" borderId="9" xfId="0" applyFont="1" applyFill="1" applyBorder="1"/>
    <xf numFmtId="10" fontId="29" fillId="11" borderId="9" xfId="0" applyNumberFormat="1" applyFont="1" applyFill="1" applyBorder="1"/>
    <xf numFmtId="172" fontId="28" fillId="11" borderId="9" xfId="0" applyNumberFormat="1" applyFont="1" applyFill="1" applyBorder="1"/>
    <xf numFmtId="0" fontId="28" fillId="11" borderId="9" xfId="0" applyFont="1" applyFill="1" applyBorder="1"/>
    <xf numFmtId="0" fontId="28" fillId="11" borderId="25" xfId="0" applyFont="1" applyFill="1" applyBorder="1"/>
    <xf numFmtId="0" fontId="29" fillId="6" borderId="30" xfId="0" applyFont="1" applyFill="1" applyBorder="1"/>
    <xf numFmtId="0" fontId="29" fillId="6" borderId="31" xfId="0" applyFont="1" applyFill="1" applyBorder="1"/>
    <xf numFmtId="10" fontId="29" fillId="6" borderId="31" xfId="0" applyNumberFormat="1" applyFont="1" applyFill="1" applyBorder="1"/>
    <xf numFmtId="0" fontId="29" fillId="6" borderId="32" xfId="0" applyFont="1" applyFill="1" applyBorder="1"/>
    <xf numFmtId="2" fontId="29" fillId="11" borderId="4" xfId="0" applyNumberFormat="1" applyFont="1" applyFill="1" applyBorder="1"/>
    <xf numFmtId="0" fontId="29" fillId="6" borderId="4" xfId="0" applyFont="1" applyFill="1" applyBorder="1"/>
    <xf numFmtId="10" fontId="28" fillId="11" borderId="9" xfId="0" applyNumberFormat="1" applyFont="1" applyFill="1" applyBorder="1"/>
    <xf numFmtId="8" fontId="28" fillId="11" borderId="9" xfId="0" applyNumberFormat="1" applyFont="1" applyFill="1" applyBorder="1" applyAlignment="1">
      <alignment horizontal="right"/>
    </xf>
    <xf numFmtId="2" fontId="28" fillId="11" borderId="9" xfId="0" applyNumberFormat="1" applyFont="1" applyFill="1" applyBorder="1"/>
    <xf numFmtId="2" fontId="28" fillId="11" borderId="25" xfId="0" applyNumberFormat="1" applyFont="1" applyFill="1" applyBorder="1"/>
    <xf numFmtId="10" fontId="28" fillId="6" borderId="1" xfId="0" applyNumberFormat="1" applyFont="1" applyFill="1" applyBorder="1"/>
    <xf numFmtId="172" fontId="29" fillId="3" borderId="1" xfId="0" applyNumberFormat="1" applyFont="1" applyFill="1" applyBorder="1" applyAlignment="1">
      <alignment horizontal="right"/>
    </xf>
    <xf numFmtId="172" fontId="28" fillId="11" borderId="9" xfId="0" applyNumberFormat="1" applyFont="1" applyFill="1" applyBorder="1" applyAlignment="1">
      <alignment horizontal="right"/>
    </xf>
    <xf numFmtId="168" fontId="28" fillId="11" borderId="9" xfId="1" applyNumberFormat="1" applyFont="1" applyFill="1" applyBorder="1" applyAlignment="1">
      <alignment vertical="center"/>
    </xf>
    <xf numFmtId="2" fontId="11" fillId="4" borderId="9" xfId="0" applyNumberFormat="1" applyFont="1" applyFill="1" applyBorder="1" applyAlignment="1">
      <alignment vertical="center"/>
    </xf>
    <xf numFmtId="0" fontId="7" fillId="3" borderId="1" xfId="0" applyFont="1" applyFill="1" applyBorder="1" applyAlignment="1">
      <alignment vertical="center" wrapText="1"/>
    </xf>
    <xf numFmtId="0" fontId="8" fillId="0" borderId="0" xfId="0" applyFont="1" applyFill="1" applyBorder="1" applyAlignment="1">
      <alignment vertical="center" wrapText="1"/>
    </xf>
    <xf numFmtId="0" fontId="8" fillId="0" borderId="34" xfId="0" applyFont="1" applyFill="1" applyBorder="1" applyAlignment="1">
      <alignment horizontal="center" vertical="center" wrapText="1"/>
    </xf>
    <xf numFmtId="0" fontId="0" fillId="6" borderId="0" xfId="0" applyFill="1"/>
    <xf numFmtId="0" fontId="3" fillId="6" borderId="0" xfId="0" applyFont="1" applyFill="1"/>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5" borderId="1" xfId="0" applyFont="1" applyFill="1" applyBorder="1" applyAlignment="1">
      <alignment vertical="center" wrapText="1"/>
    </xf>
    <xf numFmtId="0" fontId="30" fillId="3" borderId="8" xfId="0" applyFont="1" applyFill="1" applyBorder="1" applyAlignment="1">
      <alignment horizontal="left" vertical="center" wrapText="1"/>
    </xf>
    <xf numFmtId="0" fontId="30" fillId="3" borderId="8" xfId="0" applyFont="1" applyFill="1" applyBorder="1" applyAlignment="1">
      <alignment horizontal="center" vertical="center" wrapText="1"/>
    </xf>
    <xf numFmtId="0" fontId="30" fillId="3" borderId="8" xfId="0" applyFont="1" applyFill="1" applyBorder="1" applyAlignment="1">
      <alignment vertical="center" wrapText="1"/>
    </xf>
    <xf numFmtId="0" fontId="30" fillId="3" borderId="1" xfId="0" applyFont="1" applyFill="1" applyBorder="1" applyAlignment="1">
      <alignment horizontal="center" vertical="center" wrapText="1"/>
    </xf>
    <xf numFmtId="0" fontId="30" fillId="3" borderId="1" xfId="0" applyFont="1" applyFill="1" applyBorder="1" applyAlignment="1">
      <alignment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justify" vertical="center"/>
    </xf>
    <xf numFmtId="0" fontId="32" fillId="3" borderId="1" xfId="0" applyFont="1" applyFill="1" applyBorder="1" applyAlignment="1">
      <alignment horizontal="left" vertical="center" wrapText="1"/>
    </xf>
    <xf numFmtId="0" fontId="30" fillId="3" borderId="9" xfId="0" applyFont="1" applyFill="1" applyBorder="1" applyAlignment="1">
      <alignment horizontal="justify" vertical="center"/>
    </xf>
    <xf numFmtId="0" fontId="30" fillId="3" borderId="9" xfId="0" applyFont="1" applyFill="1" applyBorder="1" applyAlignment="1">
      <alignment horizontal="center" vertical="center" wrapText="1"/>
    </xf>
    <xf numFmtId="0" fontId="30" fillId="3" borderId="9" xfId="0" applyFont="1" applyFill="1" applyBorder="1" applyAlignment="1">
      <alignment vertical="center" wrapText="1"/>
    </xf>
    <xf numFmtId="0" fontId="32" fillId="3" borderId="1" xfId="0" applyFont="1" applyFill="1" applyBorder="1" applyAlignment="1">
      <alignment horizontal="right" vertical="center"/>
    </xf>
    <xf numFmtId="0" fontId="32" fillId="3" borderId="9" xfId="0" applyFont="1" applyFill="1" applyBorder="1" applyAlignment="1">
      <alignment horizontal="right" vertical="center"/>
    </xf>
    <xf numFmtId="0" fontId="30" fillId="5" borderId="12" xfId="0" applyFont="1" applyFill="1" applyBorder="1" applyAlignment="1">
      <alignment horizontal="right" vertical="center" wrapText="1"/>
    </xf>
    <xf numFmtId="0" fontId="30" fillId="5" borderId="12" xfId="0" applyFont="1" applyFill="1" applyBorder="1" applyAlignment="1">
      <alignment vertical="center"/>
    </xf>
    <xf numFmtId="0" fontId="30" fillId="5" borderId="1" xfId="0" applyFont="1" applyFill="1" applyBorder="1" applyAlignment="1">
      <alignment vertical="center" wrapText="1"/>
    </xf>
    <xf numFmtId="0" fontId="30" fillId="3" borderId="11" xfId="0" applyFont="1" applyFill="1" applyBorder="1" applyAlignment="1">
      <alignment vertical="center" wrapText="1"/>
    </xf>
    <xf numFmtId="0" fontId="33" fillId="3" borderId="9" xfId="0" applyFont="1" applyFill="1" applyBorder="1" applyAlignment="1">
      <alignment vertical="center" wrapText="1"/>
    </xf>
    <xf numFmtId="0" fontId="9" fillId="3" borderId="42" xfId="0" applyFont="1" applyFill="1" applyBorder="1" applyAlignment="1">
      <alignment vertical="top" wrapText="1"/>
    </xf>
    <xf numFmtId="0" fontId="9" fillId="3" borderId="32" xfId="0" applyFont="1" applyFill="1" applyBorder="1" applyAlignment="1">
      <alignment vertical="top" wrapText="1"/>
    </xf>
    <xf numFmtId="0" fontId="30" fillId="3" borderId="1" xfId="0" applyFont="1" applyFill="1" applyBorder="1" applyAlignment="1">
      <alignment vertical="center"/>
    </xf>
    <xf numFmtId="0" fontId="32" fillId="3" borderId="1" xfId="0" applyFont="1" applyFill="1" applyBorder="1" applyAlignment="1">
      <alignment vertical="center" wrapText="1"/>
    </xf>
    <xf numFmtId="0" fontId="30" fillId="3" borderId="1" xfId="0" applyFont="1" applyFill="1" applyBorder="1" applyAlignment="1">
      <alignment horizontal="left" vertical="center" wrapText="1"/>
    </xf>
    <xf numFmtId="0" fontId="7" fillId="5" borderId="1" xfId="0" applyFont="1" applyFill="1" applyBorder="1" applyAlignment="1">
      <alignment horizontal="center" vertical="center"/>
    </xf>
    <xf numFmtId="0" fontId="9" fillId="9" borderId="24" xfId="0" applyFont="1" applyFill="1" applyBorder="1" applyAlignment="1">
      <alignment horizontal="center" vertical="center" wrapText="1"/>
    </xf>
    <xf numFmtId="0" fontId="30" fillId="3" borderId="12" xfId="0" applyFont="1" applyFill="1" applyBorder="1" applyAlignment="1">
      <alignment horizontal="right" vertical="center" wrapText="1"/>
    </xf>
    <xf numFmtId="0" fontId="30" fillId="3" borderId="12" xfId="0" applyFont="1" applyFill="1" applyBorder="1" applyAlignment="1">
      <alignment vertical="center"/>
    </xf>
    <xf numFmtId="168" fontId="33" fillId="3" borderId="11" xfId="1" applyNumberFormat="1" applyFont="1" applyFill="1" applyBorder="1" applyAlignment="1">
      <alignment vertical="center" textRotation="90" wrapText="1"/>
    </xf>
    <xf numFmtId="168" fontId="30" fillId="3" borderId="11" xfId="1" applyNumberFormat="1" applyFont="1" applyFill="1" applyBorder="1" applyAlignment="1">
      <alignment vertical="center" textRotation="90" wrapText="1"/>
    </xf>
    <xf numFmtId="0" fontId="30" fillId="3" borderId="11" xfId="0" applyFont="1" applyFill="1" applyBorder="1" applyAlignment="1">
      <alignment vertical="center" textRotation="90" wrapText="1"/>
    </xf>
    <xf numFmtId="0" fontId="9" fillId="3" borderId="15" xfId="0" applyFont="1" applyFill="1" applyBorder="1" applyAlignment="1">
      <alignment vertical="top" wrapText="1"/>
    </xf>
    <xf numFmtId="0" fontId="9" fillId="5" borderId="4" xfId="0" applyFont="1" applyFill="1" applyBorder="1" applyAlignment="1">
      <alignment wrapText="1"/>
    </xf>
    <xf numFmtId="0" fontId="8" fillId="5" borderId="36" xfId="0" applyFont="1" applyFill="1" applyBorder="1" applyAlignment="1">
      <alignment vertical="center" wrapText="1"/>
    </xf>
    <xf numFmtId="168" fontId="8" fillId="5" borderId="11" xfId="1" applyNumberFormat="1" applyFont="1" applyFill="1" applyBorder="1" applyAlignment="1">
      <alignment vertical="center" textRotation="90" wrapText="1"/>
    </xf>
    <xf numFmtId="168" fontId="9" fillId="5" borderId="11" xfId="1" applyNumberFormat="1" applyFont="1" applyFill="1" applyBorder="1" applyAlignment="1">
      <alignment vertical="center" textRotation="90" wrapText="1"/>
    </xf>
    <xf numFmtId="0" fontId="9" fillId="5" borderId="11" xfId="0" applyFont="1" applyFill="1" applyBorder="1" applyAlignment="1">
      <alignment vertical="center"/>
    </xf>
    <xf numFmtId="0" fontId="8" fillId="5" borderId="37" xfId="0" applyFont="1" applyFill="1" applyBorder="1" applyAlignment="1">
      <alignment vertical="center" wrapText="1"/>
    </xf>
    <xf numFmtId="0" fontId="8" fillId="3" borderId="32" xfId="0" applyFont="1" applyFill="1" applyBorder="1" applyAlignment="1">
      <alignment vertical="center" wrapText="1"/>
    </xf>
    <xf numFmtId="0" fontId="35" fillId="0" borderId="0" xfId="0" applyFont="1"/>
    <xf numFmtId="0" fontId="30" fillId="5" borderId="8" xfId="0" applyFont="1" applyFill="1" applyBorder="1" applyAlignment="1">
      <alignment horizontal="left" vertical="center" wrapText="1"/>
    </xf>
    <xf numFmtId="0" fontId="30" fillId="5" borderId="8" xfId="0" applyFont="1" applyFill="1" applyBorder="1" applyAlignment="1">
      <alignment horizontal="center" vertical="center" wrapText="1"/>
    </xf>
    <xf numFmtId="0" fontId="30" fillId="5" borderId="8" xfId="0" applyFont="1" applyFill="1" applyBorder="1" applyAlignment="1">
      <alignment vertical="center" wrapText="1"/>
    </xf>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30" fillId="5" borderId="36" xfId="0" applyFont="1" applyFill="1" applyBorder="1" applyAlignment="1">
      <alignment horizontal="left" vertical="center" wrapText="1"/>
    </xf>
    <xf numFmtId="0" fontId="30" fillId="5" borderId="36" xfId="0" applyFont="1" applyFill="1" applyBorder="1" applyAlignment="1">
      <alignment horizontal="center" vertical="center" wrapText="1"/>
    </xf>
    <xf numFmtId="0" fontId="30" fillId="5" borderId="36" xfId="0" applyFont="1" applyFill="1" applyBorder="1" applyAlignment="1">
      <alignment vertical="center" wrapText="1"/>
    </xf>
    <xf numFmtId="0" fontId="4" fillId="3" borderId="30" xfId="0" applyFont="1" applyFill="1" applyBorder="1"/>
    <xf numFmtId="0" fontId="8" fillId="3" borderId="31" xfId="0" applyFont="1" applyFill="1" applyBorder="1" applyAlignment="1">
      <alignment vertical="center" wrapText="1"/>
    </xf>
    <xf numFmtId="0" fontId="4" fillId="3" borderId="31" xfId="0" applyFont="1" applyFill="1" applyBorder="1"/>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9" fillId="3" borderId="25" xfId="0" applyFont="1" applyFill="1" applyBorder="1" applyAlignment="1">
      <alignment vertical="center" wrapText="1"/>
    </xf>
    <xf numFmtId="0" fontId="32" fillId="3" borderId="8" xfId="0" applyFont="1" applyFill="1" applyBorder="1" applyAlignment="1">
      <alignment horizontal="left" vertical="center" wrapText="1"/>
    </xf>
    <xf numFmtId="0" fontId="30" fillId="3" borderId="9" xfId="0" applyFont="1" applyFill="1" applyBorder="1" applyAlignment="1">
      <alignment horizontal="left" vertical="center" wrapText="1"/>
    </xf>
    <xf numFmtId="0" fontId="32" fillId="3" borderId="9" xfId="0" applyFont="1" applyFill="1" applyBorder="1" applyAlignment="1">
      <alignment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9" xfId="0" applyFont="1" applyFill="1" applyBorder="1" applyAlignment="1">
      <alignment horizontal="center" vertical="center"/>
    </xf>
    <xf numFmtId="10" fontId="8" fillId="8" borderId="11" xfId="0" applyNumberFormat="1" applyFont="1" applyFill="1" applyBorder="1" applyAlignment="1">
      <alignment vertical="center" wrapText="1"/>
    </xf>
    <xf numFmtId="0" fontId="7" fillId="5" borderId="11" xfId="0" applyFont="1" applyFill="1" applyBorder="1" applyAlignment="1">
      <alignment vertical="center"/>
    </xf>
    <xf numFmtId="0" fontId="32" fillId="5" borderId="8" xfId="0" applyNumberFormat="1" applyFont="1" applyFill="1" applyBorder="1" applyAlignment="1">
      <alignment vertical="center" wrapText="1"/>
    </xf>
    <xf numFmtId="0" fontId="30" fillId="5" borderId="8" xfId="0" applyFont="1" applyFill="1" applyBorder="1" applyAlignment="1">
      <alignment horizontal="center" vertical="center"/>
    </xf>
    <xf numFmtId="0" fontId="30" fillId="5" borderId="8" xfId="0" applyNumberFormat="1" applyFont="1" applyFill="1" applyBorder="1" applyAlignment="1">
      <alignment vertical="center" wrapText="1"/>
    </xf>
    <xf numFmtId="0" fontId="32" fillId="5" borderId="1" xfId="0" applyNumberFormat="1" applyFont="1" applyFill="1" applyBorder="1" applyAlignment="1">
      <alignment vertical="center" wrapText="1"/>
    </xf>
    <xf numFmtId="0" fontId="30" fillId="5" borderId="1" xfId="0" applyFont="1" applyFill="1" applyBorder="1" applyAlignment="1">
      <alignment horizontal="center" vertical="center"/>
    </xf>
    <xf numFmtId="0" fontId="30" fillId="5" borderId="1" xfId="0" applyNumberFormat="1" applyFont="1" applyFill="1" applyBorder="1" applyAlignment="1">
      <alignment vertical="center" wrapText="1"/>
    </xf>
    <xf numFmtId="0" fontId="30" fillId="5" borderId="1" xfId="0" applyFont="1" applyFill="1" applyBorder="1" applyAlignment="1">
      <alignment horizontal="right" vertical="center"/>
    </xf>
    <xf numFmtId="0" fontId="30" fillId="5" borderId="8" xfId="0" applyFont="1" applyFill="1" applyBorder="1" applyAlignment="1">
      <alignment horizontal="right" vertical="center"/>
    </xf>
    <xf numFmtId="0" fontId="30" fillId="5" borderId="8" xfId="0" applyFont="1" applyFill="1" applyBorder="1" applyAlignment="1">
      <alignment vertical="center"/>
    </xf>
    <xf numFmtId="0" fontId="32" fillId="5" borderId="9" xfId="0" applyFont="1" applyFill="1" applyBorder="1" applyAlignment="1">
      <alignment vertical="center" wrapText="1"/>
    </xf>
    <xf numFmtId="0" fontId="30" fillId="5" borderId="9" xfId="0" applyFont="1" applyFill="1" applyBorder="1" applyAlignment="1">
      <alignment horizontal="center" vertical="center"/>
    </xf>
    <xf numFmtId="0" fontId="30" fillId="5" borderId="9" xfId="0" applyNumberFormat="1" applyFont="1" applyFill="1" applyBorder="1" applyAlignment="1">
      <alignment vertical="center" wrapText="1"/>
    </xf>
    <xf numFmtId="0" fontId="30" fillId="5" borderId="9" xfId="0" applyFont="1" applyFill="1" applyBorder="1" applyAlignment="1">
      <alignment horizontal="right" vertical="center" wrapText="1"/>
    </xf>
    <xf numFmtId="0" fontId="30" fillId="5" borderId="11" xfId="0" applyFont="1" applyFill="1" applyBorder="1" applyAlignment="1">
      <alignment vertical="center"/>
    </xf>
    <xf numFmtId="0" fontId="30" fillId="5" borderId="58" xfId="0" applyFont="1" applyFill="1" applyBorder="1" applyAlignment="1">
      <alignment vertical="center"/>
    </xf>
    <xf numFmtId="0" fontId="30" fillId="5" borderId="59" xfId="0" applyFont="1" applyFill="1" applyBorder="1" applyAlignment="1">
      <alignment vertical="center"/>
    </xf>
    <xf numFmtId="0" fontId="30" fillId="5" borderId="21" xfId="0" applyFont="1" applyFill="1" applyBorder="1" applyAlignment="1">
      <alignment vertical="center"/>
    </xf>
    <xf numFmtId="0" fontId="1" fillId="5" borderId="60" xfId="0" applyFont="1" applyFill="1" applyBorder="1" applyAlignment="1">
      <alignment vertical="center" wrapText="1"/>
    </xf>
    <xf numFmtId="0" fontId="1" fillId="5" borderId="61" xfId="0" applyFont="1" applyFill="1" applyBorder="1" applyAlignment="1">
      <alignment vertical="center" wrapText="1"/>
    </xf>
    <xf numFmtId="0" fontId="4" fillId="5" borderId="61" xfId="0" applyFont="1" applyFill="1" applyBorder="1" applyAlignment="1">
      <alignment vertical="center" wrapText="1"/>
    </xf>
    <xf numFmtId="0" fontId="4" fillId="5" borderId="13" xfId="0" applyFont="1" applyFill="1" applyBorder="1" applyAlignment="1">
      <alignment vertical="center" wrapText="1"/>
    </xf>
    <xf numFmtId="0" fontId="30" fillId="3" borderId="8" xfId="0" applyFont="1" applyFill="1" applyBorder="1" applyAlignment="1">
      <alignment vertical="center"/>
    </xf>
    <xf numFmtId="0" fontId="8" fillId="3" borderId="9" xfId="0" applyFont="1" applyFill="1" applyBorder="1" applyAlignment="1">
      <alignment horizontal="center" vertical="center" wrapText="1"/>
    </xf>
    <xf numFmtId="0" fontId="30" fillId="3" borderId="11" xfId="0" applyFont="1" applyFill="1" applyBorder="1" applyAlignment="1">
      <alignment vertical="center"/>
    </xf>
    <xf numFmtId="0" fontId="30" fillId="3" borderId="8" xfId="0" applyFont="1" applyFill="1" applyBorder="1" applyAlignment="1">
      <alignment horizontal="justify" vertical="center"/>
    </xf>
    <xf numFmtId="0" fontId="32" fillId="3" borderId="8"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1" xfId="0" applyFont="1" applyFill="1" applyBorder="1" applyAlignment="1">
      <alignment vertical="center" wrapText="1"/>
    </xf>
    <xf numFmtId="0" fontId="32" fillId="3" borderId="8" xfId="0" applyFont="1" applyFill="1" applyBorder="1" applyAlignment="1">
      <alignment vertical="center"/>
    </xf>
    <xf numFmtId="0" fontId="32" fillId="3" borderId="1" xfId="0" applyFont="1" applyFill="1" applyBorder="1" applyAlignment="1">
      <alignment vertical="center"/>
    </xf>
    <xf numFmtId="0" fontId="32" fillId="3" borderId="1" xfId="0" applyFont="1" applyFill="1" applyBorder="1" applyAlignment="1">
      <alignment horizontal="right" vertical="center" wrapText="1"/>
    </xf>
    <xf numFmtId="0" fontId="7" fillId="5" borderId="3" xfId="0" applyFont="1" applyFill="1" applyBorder="1" applyAlignment="1">
      <alignment vertical="center" wrapText="1"/>
    </xf>
    <xf numFmtId="0" fontId="32" fillId="5" borderId="1" xfId="0" applyFont="1" applyFill="1" applyBorder="1" applyAlignment="1">
      <alignment vertical="center" wrapText="1"/>
    </xf>
    <xf numFmtId="0" fontId="32" fillId="5" borderId="1" xfId="0" applyFont="1" applyFill="1" applyBorder="1" applyAlignment="1">
      <alignment horizontal="left" vertical="center" wrapText="1"/>
    </xf>
    <xf numFmtId="0" fontId="7" fillId="4" borderId="14" xfId="0" applyFont="1" applyFill="1" applyBorder="1"/>
    <xf numFmtId="0" fontId="32" fillId="5" borderId="9" xfId="0" applyFont="1" applyFill="1" applyBorder="1" applyAlignment="1">
      <alignment horizontal="left" vertical="center" wrapText="1"/>
    </xf>
    <xf numFmtId="0" fontId="32" fillId="5" borderId="8" xfId="0" applyFont="1" applyFill="1" applyBorder="1" applyAlignment="1">
      <alignment vertical="center"/>
    </xf>
    <xf numFmtId="0" fontId="32" fillId="5" borderId="1" xfId="0" applyFont="1" applyFill="1" applyBorder="1" applyAlignment="1">
      <alignment vertical="center"/>
    </xf>
    <xf numFmtId="0" fontId="32" fillId="5" borderId="1" xfId="0" applyFont="1" applyFill="1" applyBorder="1" applyAlignment="1">
      <alignment horizontal="right" vertical="center"/>
    </xf>
    <xf numFmtId="0" fontId="32" fillId="5" borderId="36" xfId="0" applyFont="1" applyFill="1" applyBorder="1" applyAlignment="1">
      <alignment horizontal="right" vertical="center"/>
    </xf>
    <xf numFmtId="0" fontId="30" fillId="3" borderId="1" xfId="0" applyFont="1" applyFill="1" applyBorder="1" applyAlignment="1">
      <alignment horizontal="left" vertical="center" wrapText="1"/>
    </xf>
    <xf numFmtId="0" fontId="7" fillId="5" borderId="8" xfId="0" applyFont="1" applyFill="1" applyBorder="1" applyAlignment="1">
      <alignment horizontal="center" vertical="center"/>
    </xf>
    <xf numFmtId="0" fontId="7" fillId="5" borderId="1" xfId="0" applyFont="1" applyFill="1" applyBorder="1" applyAlignment="1">
      <alignment horizontal="center" vertical="center"/>
    </xf>
    <xf numFmtId="0" fontId="32" fillId="3" borderId="1" xfId="0" applyFont="1" applyFill="1" applyBorder="1" applyAlignment="1">
      <alignment horizontal="left" vertical="center" wrapText="1"/>
    </xf>
    <xf numFmtId="0" fontId="32" fillId="3" borderId="1" xfId="0" applyFont="1" applyFill="1" applyBorder="1" applyAlignment="1">
      <alignment vertical="center" wrapText="1"/>
    </xf>
    <xf numFmtId="0" fontId="4" fillId="3" borderId="1" xfId="0" applyFont="1" applyFill="1" applyBorder="1" applyAlignment="1">
      <alignment horizontal="right" vertical="center"/>
    </xf>
    <xf numFmtId="0" fontId="9" fillId="3" borderId="3" xfId="0" applyFont="1" applyFill="1" applyBorder="1" applyAlignment="1"/>
    <xf numFmtId="0" fontId="9" fillId="3" borderId="24" xfId="0" applyFont="1" applyFill="1" applyBorder="1" applyAlignment="1"/>
    <xf numFmtId="0" fontId="9" fillId="3" borderId="59" xfId="0" applyFont="1" applyFill="1" applyBorder="1" applyAlignment="1"/>
    <xf numFmtId="0" fontId="9" fillId="3" borderId="2" xfId="0" applyFont="1" applyFill="1" applyBorder="1" applyAlignment="1"/>
    <xf numFmtId="0" fontId="9" fillId="3" borderId="4" xfId="0" applyFont="1" applyFill="1" applyBorder="1" applyAlignment="1"/>
    <xf numFmtId="0" fontId="8" fillId="3" borderId="25" xfId="0" applyFont="1" applyFill="1" applyBorder="1" applyAlignment="1">
      <alignment vertical="center" wrapText="1"/>
    </xf>
    <xf numFmtId="168" fontId="8" fillId="3" borderId="11" xfId="1" applyNumberFormat="1" applyFont="1" applyFill="1" applyBorder="1" applyAlignment="1">
      <alignment vertical="center" textRotation="90" wrapText="1"/>
    </xf>
    <xf numFmtId="168" fontId="9" fillId="3" borderId="11" xfId="1" applyNumberFormat="1" applyFont="1" applyFill="1" applyBorder="1" applyAlignment="1">
      <alignment vertical="center" textRotation="90" wrapText="1"/>
    </xf>
    <xf numFmtId="171" fontId="9" fillId="3" borderId="11" xfId="1" applyNumberFormat="1" applyFont="1" applyFill="1" applyBorder="1" applyAlignment="1">
      <alignment vertical="center" textRotation="90" wrapText="1"/>
    </xf>
    <xf numFmtId="0" fontId="32" fillId="5" borderId="8" xfId="0" applyFont="1" applyFill="1" applyBorder="1" applyAlignment="1">
      <alignment horizontal="left" vertical="center" wrapText="1"/>
    </xf>
    <xf numFmtId="0" fontId="30" fillId="5" borderId="1" xfId="0" applyFont="1" applyFill="1" applyBorder="1" applyAlignment="1">
      <alignment horizontal="justify" vertical="center"/>
    </xf>
    <xf numFmtId="0" fontId="1" fillId="3" borderId="1" xfId="0" applyFont="1" applyFill="1" applyBorder="1"/>
    <xf numFmtId="0" fontId="9" fillId="3" borderId="1"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2" fillId="3" borderId="8" xfId="0" applyNumberFormat="1" applyFont="1" applyFill="1" applyBorder="1" applyAlignment="1">
      <alignment horizontal="center" vertical="center" wrapText="1"/>
    </xf>
    <xf numFmtId="0" fontId="32" fillId="3" borderId="1" xfId="0" applyNumberFormat="1" applyFont="1" applyFill="1" applyBorder="1" applyAlignment="1">
      <alignment horizontal="center" vertical="center" wrapText="1"/>
    </xf>
    <xf numFmtId="0" fontId="30" fillId="6" borderId="1" xfId="0" applyFont="1" applyFill="1" applyBorder="1" applyAlignment="1">
      <alignment horizontal="left" vertical="center" wrapText="1"/>
    </xf>
    <xf numFmtId="0" fontId="32" fillId="3" borderId="1" xfId="0" applyNumberFormat="1" applyFont="1" applyFill="1" applyBorder="1" applyAlignment="1">
      <alignment horizontal="left" vertical="center" wrapText="1"/>
    </xf>
    <xf numFmtId="0" fontId="32" fillId="3" borderId="36" xfId="0" applyNumberFormat="1" applyFont="1" applyFill="1" applyBorder="1" applyAlignment="1">
      <alignment horizontal="left" vertical="center" wrapText="1"/>
    </xf>
    <xf numFmtId="0" fontId="32" fillId="3" borderId="36" xfId="0" applyNumberFormat="1" applyFont="1" applyFill="1" applyBorder="1" applyAlignment="1">
      <alignment horizontal="center" vertical="center" wrapText="1"/>
    </xf>
    <xf numFmtId="0" fontId="30" fillId="3" borderId="36" xfId="0" applyFont="1" applyFill="1" applyBorder="1" applyAlignment="1">
      <alignment horizontal="left" vertical="center" wrapText="1"/>
    </xf>
    <xf numFmtId="0" fontId="32" fillId="3" borderId="8" xfId="0" applyNumberFormat="1" applyFont="1" applyFill="1" applyBorder="1" applyAlignment="1">
      <alignment horizontal="right" vertical="center" wrapText="1"/>
    </xf>
    <xf numFmtId="0" fontId="30" fillId="3" borderId="1" xfId="0" applyNumberFormat="1" applyFont="1" applyFill="1" applyBorder="1" applyAlignment="1">
      <alignment horizontal="right" vertical="center" wrapText="1"/>
    </xf>
    <xf numFmtId="0" fontId="34" fillId="3" borderId="1" xfId="0" applyNumberFormat="1" applyFont="1" applyFill="1" applyBorder="1" applyAlignment="1">
      <alignment horizontal="right" vertical="center" wrapText="1"/>
    </xf>
    <xf numFmtId="0" fontId="32" fillId="3" borderId="1" xfId="0" applyNumberFormat="1" applyFont="1" applyFill="1" applyBorder="1" applyAlignment="1">
      <alignment horizontal="right" vertical="center" wrapText="1"/>
    </xf>
    <xf numFmtId="0" fontId="32" fillId="3" borderId="36" xfId="0" applyFont="1" applyFill="1" applyBorder="1" applyAlignment="1">
      <alignment horizontal="right" vertical="center" wrapText="1"/>
    </xf>
    <xf numFmtId="0" fontId="9" fillId="3" borderId="24" xfId="0" applyFont="1" applyFill="1" applyBorder="1" applyAlignment="1">
      <alignment vertical="center" wrapText="1"/>
    </xf>
    <xf numFmtId="0" fontId="9" fillId="3" borderId="4" xfId="0" applyFont="1" applyFill="1" applyBorder="1" applyAlignment="1">
      <alignment vertical="center" wrapText="1"/>
    </xf>
    <xf numFmtId="0" fontId="9" fillId="3" borderId="4" xfId="0" applyFont="1" applyFill="1" applyBorder="1" applyAlignment="1">
      <alignment vertical="center" textRotation="90" wrapText="1"/>
    </xf>
    <xf numFmtId="0" fontId="7" fillId="3" borderId="1" xfId="0" applyFont="1" applyFill="1" applyBorder="1" applyAlignment="1"/>
    <xf numFmtId="0" fontId="9" fillId="3" borderId="2" xfId="0" applyFont="1" applyFill="1" applyBorder="1" applyAlignment="1">
      <alignment vertical="center" wrapText="1"/>
    </xf>
    <xf numFmtId="4" fontId="21" fillId="0" borderId="0" xfId="0" applyNumberFormat="1" applyFont="1" applyBorder="1"/>
    <xf numFmtId="0" fontId="32" fillId="5" borderId="8" xfId="0" applyFont="1" applyFill="1" applyBorder="1" applyAlignment="1">
      <alignment horizontal="justify" vertical="center" wrapText="1"/>
    </xf>
    <xf numFmtId="0" fontId="32" fillId="5" borderId="1" xfId="0" applyFont="1" applyFill="1" applyBorder="1" applyAlignment="1">
      <alignment horizontal="justify" vertical="center" wrapText="1"/>
    </xf>
    <xf numFmtId="0" fontId="32" fillId="5" borderId="1" xfId="0" applyFont="1" applyFill="1" applyBorder="1" applyAlignment="1">
      <alignment horizontal="left" vertical="center"/>
    </xf>
    <xf numFmtId="0" fontId="30" fillId="5" borderId="9" xfId="0" applyFont="1" applyFill="1" applyBorder="1" applyAlignment="1">
      <alignment horizontal="left" vertical="center"/>
    </xf>
    <xf numFmtId="0" fontId="30" fillId="5" borderId="9" xfId="0" applyFont="1" applyFill="1" applyBorder="1" applyAlignment="1">
      <alignment horizontal="center" vertical="center" wrapText="1"/>
    </xf>
    <xf numFmtId="0" fontId="32" fillId="5" borderId="8" xfId="0" applyFont="1" applyFill="1" applyBorder="1" applyAlignment="1">
      <alignment horizontal="right" vertical="center" wrapText="1"/>
    </xf>
    <xf numFmtId="0" fontId="32" fillId="5" borderId="1" xfId="0" applyFont="1" applyFill="1" applyBorder="1" applyAlignment="1">
      <alignment horizontal="right" vertical="center" wrapText="1"/>
    </xf>
    <xf numFmtId="0" fontId="8" fillId="5" borderId="9" xfId="0" applyFont="1" applyFill="1" applyBorder="1" applyAlignment="1">
      <alignment horizontal="center" vertical="center" wrapText="1"/>
    </xf>
    <xf numFmtId="0" fontId="8" fillId="5" borderId="9" xfId="0" applyFont="1" applyFill="1" applyBorder="1" applyAlignment="1">
      <alignment vertical="center" wrapText="1"/>
    </xf>
    <xf numFmtId="167" fontId="8" fillId="5" borderId="9" xfId="0" applyNumberFormat="1" applyFont="1" applyFill="1" applyBorder="1" applyAlignment="1">
      <alignment vertical="center" wrapText="1"/>
    </xf>
    <xf numFmtId="0" fontId="30" fillId="5" borderId="8" xfId="0" applyFont="1" applyFill="1" applyBorder="1" applyAlignment="1">
      <alignment horizontal="right" vertical="center" wrapText="1"/>
    </xf>
    <xf numFmtId="167" fontId="9" fillId="5" borderId="8" xfId="0" applyNumberFormat="1" applyFont="1" applyFill="1" applyBorder="1" applyAlignment="1">
      <alignment horizontal="right" vertical="center" wrapText="1"/>
    </xf>
    <xf numFmtId="0" fontId="30" fillId="5" borderId="1" xfId="0" applyFont="1" applyFill="1" applyBorder="1" applyAlignment="1">
      <alignment horizontal="right" vertical="center" wrapText="1"/>
    </xf>
    <xf numFmtId="167" fontId="9" fillId="5" borderId="1" xfId="0" applyNumberFormat="1" applyFont="1" applyFill="1" applyBorder="1" applyAlignment="1">
      <alignment horizontal="right" vertical="center" wrapText="1"/>
    </xf>
    <xf numFmtId="0" fontId="30" fillId="3" borderId="1" xfId="0" applyFont="1" applyFill="1" applyBorder="1" applyAlignment="1">
      <alignment horizontal="justify" vertical="center" wrapText="1"/>
    </xf>
    <xf numFmtId="0" fontId="9" fillId="3" borderId="3" xfId="0" applyFont="1" applyFill="1" applyBorder="1"/>
    <xf numFmtId="0" fontId="9" fillId="3" borderId="4" xfId="0" applyFont="1" applyFill="1" applyBorder="1"/>
    <xf numFmtId="0" fontId="9" fillId="3" borderId="25" xfId="0" applyFont="1" applyFill="1" applyBorder="1"/>
    <xf numFmtId="0" fontId="30" fillId="5" borderId="8" xfId="0" applyFont="1" applyFill="1" applyBorder="1" applyAlignment="1">
      <alignment horizontal="justify" vertical="center"/>
    </xf>
    <xf numFmtId="0" fontId="30" fillId="5" borderId="8" xfId="0" applyFont="1" applyFill="1" applyBorder="1" applyAlignment="1">
      <alignment horizontal="center" vertical="top" wrapText="1"/>
    </xf>
    <xf numFmtId="0" fontId="32" fillId="5" borderId="8" xfId="0" applyNumberFormat="1" applyFont="1" applyFill="1" applyBorder="1" applyAlignment="1">
      <alignment horizontal="left" vertical="center" wrapText="1"/>
    </xf>
    <xf numFmtId="0" fontId="30" fillId="5" borderId="1" xfId="0" applyFont="1" applyFill="1" applyBorder="1" applyAlignment="1">
      <alignment horizontal="center" vertical="top" wrapText="1"/>
    </xf>
    <xf numFmtId="0" fontId="32" fillId="5" borderId="1" xfId="0" applyNumberFormat="1" applyFont="1" applyFill="1" applyBorder="1" applyAlignment="1">
      <alignment horizontal="left" vertical="center" wrapText="1"/>
    </xf>
    <xf numFmtId="0" fontId="30" fillId="5" borderId="1" xfId="0" applyFont="1" applyFill="1" applyBorder="1" applyAlignment="1">
      <alignment horizontal="left" vertical="center"/>
    </xf>
    <xf numFmtId="0" fontId="30" fillId="5" borderId="1" xfId="0" applyFont="1" applyFill="1" applyBorder="1" applyAlignment="1">
      <alignment horizontal="left" vertical="center" wrapText="1"/>
    </xf>
    <xf numFmtId="0" fontId="9" fillId="5" borderId="42" xfId="0" applyFont="1" applyFill="1" applyBorder="1" applyAlignment="1">
      <alignment wrapText="1"/>
    </xf>
    <xf numFmtId="0" fontId="9" fillId="5" borderId="4" xfId="0" applyFont="1" applyFill="1" applyBorder="1" applyAlignment="1">
      <alignment horizontal="center" wrapText="1"/>
    </xf>
    <xf numFmtId="0" fontId="9" fillId="5" borderId="24" xfId="0" applyFont="1" applyFill="1" applyBorder="1" applyAlignment="1">
      <alignment wrapText="1"/>
    </xf>
    <xf numFmtId="0" fontId="30" fillId="3" borderId="19" xfId="0" applyFont="1" applyFill="1" applyBorder="1" applyAlignment="1">
      <alignment horizontal="justify" vertical="center" wrapText="1"/>
    </xf>
    <xf numFmtId="0" fontId="30" fillId="3" borderId="22" xfId="0" applyFont="1" applyFill="1" applyBorder="1" applyAlignment="1">
      <alignment horizontal="justify" vertical="center" wrapText="1"/>
    </xf>
    <xf numFmtId="0" fontId="30" fillId="3" borderId="20" xfId="0" applyFont="1" applyFill="1" applyBorder="1" applyAlignment="1">
      <alignment horizontal="justify" vertical="center" wrapText="1"/>
    </xf>
    <xf numFmtId="0" fontId="32" fillId="3" borderId="8" xfId="0" applyFont="1" applyFill="1" applyBorder="1" applyAlignment="1">
      <alignment vertical="center" wrapText="1"/>
    </xf>
    <xf numFmtId="0" fontId="32" fillId="3" borderId="1" xfId="0" applyFont="1" applyFill="1" applyBorder="1" applyAlignment="1">
      <alignment horizontal="justify" vertical="center" wrapText="1"/>
    </xf>
    <xf numFmtId="0" fontId="32" fillId="3" borderId="9" xfId="0" applyFont="1" applyFill="1" applyBorder="1" applyAlignment="1">
      <alignment horizontal="left" vertical="center" wrapText="1"/>
    </xf>
    <xf numFmtId="0" fontId="7" fillId="4" borderId="29" xfId="0" applyFont="1" applyFill="1" applyBorder="1" applyAlignment="1">
      <alignment horizontal="justify" vertical="top" wrapText="1"/>
    </xf>
    <xf numFmtId="0" fontId="32" fillId="5" borderId="8"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18" fillId="4" borderId="21" xfId="0" applyFont="1" applyFill="1" applyBorder="1" applyAlignment="1">
      <alignment vertical="center" wrapText="1"/>
    </xf>
    <xf numFmtId="3" fontId="7" fillId="10" borderId="0" xfId="0" applyNumberFormat="1" applyFont="1" applyFill="1" applyBorder="1" applyAlignment="1">
      <alignment horizontal="center" vertical="center" wrapText="1"/>
    </xf>
    <xf numFmtId="0" fontId="30" fillId="5" borderId="1" xfId="0" applyFont="1" applyFill="1" applyBorder="1" applyAlignment="1">
      <alignment vertical="center"/>
    </xf>
    <xf numFmtId="0" fontId="30" fillId="5" borderId="9" xfId="0" applyFont="1" applyFill="1" applyBorder="1" applyAlignment="1">
      <alignment vertical="center" wrapText="1"/>
    </xf>
    <xf numFmtId="0" fontId="32" fillId="5" borderId="1" xfId="0" applyFont="1" applyFill="1" applyBorder="1" applyAlignment="1">
      <alignment horizontal="left" vertical="center" wrapText="1"/>
    </xf>
    <xf numFmtId="0" fontId="16" fillId="5" borderId="0" xfId="0" applyFont="1" applyFill="1" applyAlignment="1">
      <alignment horizontal="justify"/>
    </xf>
    <xf numFmtId="0" fontId="14" fillId="4" borderId="26" xfId="0" applyFont="1" applyFill="1" applyBorder="1" applyAlignment="1">
      <alignment horizontal="center" vertical="center" wrapText="1"/>
    </xf>
    <xf numFmtId="0" fontId="7" fillId="4" borderId="11" xfId="0" applyFont="1" applyFill="1" applyBorder="1" applyAlignment="1">
      <alignment horizontal="center" vertical="center" wrapText="1"/>
    </xf>
    <xf numFmtId="168" fontId="7" fillId="4" borderId="11" xfId="1" applyNumberFormat="1" applyFont="1" applyFill="1" applyBorder="1" applyAlignment="1">
      <alignment horizontal="center" vertical="center" textRotation="90" wrapText="1"/>
    </xf>
    <xf numFmtId="0" fontId="7" fillId="4" borderId="11" xfId="0" applyFont="1" applyFill="1" applyBorder="1" applyAlignment="1">
      <alignment horizontal="center" vertical="center"/>
    </xf>
    <xf numFmtId="168" fontId="7" fillId="4" borderId="11" xfId="1" applyNumberFormat="1" applyFont="1" applyFill="1" applyBorder="1" applyAlignment="1">
      <alignment horizontal="justify" vertical="center" textRotation="90" wrapText="1"/>
    </xf>
    <xf numFmtId="0" fontId="7" fillId="4" borderId="11" xfId="0" applyFont="1" applyFill="1" applyBorder="1" applyAlignment="1">
      <alignment horizontal="justify" vertical="center"/>
    </xf>
    <xf numFmtId="0" fontId="32" fillId="3" borderId="9" xfId="0" applyFont="1" applyFill="1" applyBorder="1" applyAlignment="1">
      <alignment horizontal="center" vertical="center" wrapText="1"/>
    </xf>
    <xf numFmtId="0" fontId="22" fillId="3" borderId="8" xfId="0" applyFont="1" applyFill="1" applyBorder="1" applyAlignment="1">
      <alignment vertical="center" wrapText="1"/>
    </xf>
    <xf numFmtId="0" fontId="7" fillId="3" borderId="8" xfId="0" applyFont="1" applyFill="1" applyBorder="1" applyAlignment="1">
      <alignment vertical="center"/>
    </xf>
    <xf numFmtId="0" fontId="22" fillId="3" borderId="1" xfId="0" applyFont="1" applyFill="1" applyBorder="1" applyAlignment="1">
      <alignment vertical="center"/>
    </xf>
    <xf numFmtId="0" fontId="22" fillId="3" borderId="1" xfId="0" applyFont="1" applyFill="1" applyBorder="1" applyAlignment="1">
      <alignment vertical="center" wrapText="1"/>
    </xf>
    <xf numFmtId="0" fontId="22" fillId="3" borderId="4" xfId="0" applyFont="1" applyFill="1" applyBorder="1" applyAlignment="1">
      <alignment wrapText="1"/>
    </xf>
    <xf numFmtId="0" fontId="22" fillId="3" borderId="1" xfId="0" applyFont="1" applyFill="1" applyBorder="1" applyAlignment="1">
      <alignment horizontal="right" vertical="center" wrapText="1"/>
    </xf>
    <xf numFmtId="0" fontId="22" fillId="3" borderId="4" xfId="0" applyFont="1" applyFill="1" applyBorder="1" applyAlignment="1"/>
    <xf numFmtId="0" fontId="22" fillId="3" borderId="4" xfId="0" applyFont="1" applyFill="1" applyBorder="1" applyAlignment="1">
      <alignment vertical="center" wrapText="1"/>
    </xf>
    <xf numFmtId="0" fontId="22" fillId="3" borderId="9" xfId="0" applyFont="1" applyFill="1" applyBorder="1" applyAlignment="1">
      <alignment vertical="center"/>
    </xf>
    <xf numFmtId="0" fontId="7" fillId="3" borderId="9" xfId="0" applyFont="1" applyFill="1" applyBorder="1" applyAlignment="1">
      <alignment vertical="center" wrapText="1"/>
    </xf>
    <xf numFmtId="0" fontId="22" fillId="3" borderId="9" xfId="0" applyFont="1" applyFill="1" applyBorder="1" applyAlignment="1">
      <alignment horizontal="right" vertical="center" wrapText="1"/>
    </xf>
    <xf numFmtId="0" fontId="22" fillId="3" borderId="25" xfId="0" applyFont="1" applyFill="1" applyBorder="1" applyAlignment="1"/>
    <xf numFmtId="0" fontId="7" fillId="5" borderId="0" xfId="0" applyFont="1" applyFill="1" applyBorder="1"/>
    <xf numFmtId="0" fontId="7" fillId="5" borderId="4" xfId="0" applyFont="1" applyFill="1" applyBorder="1" applyAlignment="1">
      <alignment vertical="center" wrapText="1"/>
    </xf>
    <xf numFmtId="0" fontId="14" fillId="5" borderId="1" xfId="0" applyFont="1" applyFill="1" applyBorder="1" applyAlignment="1">
      <alignment horizontal="right" vertical="center" wrapText="1"/>
    </xf>
    <xf numFmtId="0" fontId="7" fillId="5" borderId="4" xfId="0" applyFont="1" applyFill="1" applyBorder="1" applyAlignment="1"/>
    <xf numFmtId="0" fontId="7" fillId="5" borderId="25" xfId="0" applyFont="1" applyFill="1" applyBorder="1" applyAlignment="1"/>
    <xf numFmtId="0" fontId="32" fillId="5" borderId="19" xfId="0" applyFont="1" applyFill="1" applyBorder="1" applyAlignment="1">
      <alignment horizontal="left" vertical="center" wrapText="1"/>
    </xf>
    <xf numFmtId="0" fontId="30" fillId="5" borderId="22" xfId="0" applyFont="1" applyFill="1" applyBorder="1" applyAlignment="1">
      <alignment horizontal="justify" vertical="center"/>
    </xf>
    <xf numFmtId="0" fontId="30" fillId="5" borderId="22" xfId="0" applyFont="1" applyFill="1" applyBorder="1" applyAlignment="1">
      <alignment horizontal="left" vertical="center" wrapText="1"/>
    </xf>
    <xf numFmtId="0" fontId="32" fillId="5" borderId="22" xfId="0" applyFont="1" applyFill="1" applyBorder="1" applyAlignment="1">
      <alignment horizontal="left" vertical="center" wrapText="1"/>
    </xf>
    <xf numFmtId="0" fontId="30" fillId="5" borderId="20" xfId="0" applyFont="1" applyFill="1" applyBorder="1" applyAlignment="1">
      <alignment horizontal="justify" vertical="center"/>
    </xf>
    <xf numFmtId="0" fontId="32" fillId="5" borderId="9" xfId="0" applyFont="1" applyFill="1" applyBorder="1" applyAlignment="1">
      <alignment horizontal="right" vertical="center"/>
    </xf>
    <xf numFmtId="0" fontId="4" fillId="5" borderId="9" xfId="0" applyFont="1" applyFill="1" applyBorder="1" applyAlignment="1">
      <alignment horizontal="right"/>
    </xf>
    <xf numFmtId="0" fontId="7" fillId="5" borderId="9" xfId="0" applyFont="1" applyFill="1" applyBorder="1" applyAlignment="1">
      <alignment horizontal="center" vertical="center"/>
    </xf>
    <xf numFmtId="0" fontId="24" fillId="5" borderId="25" xfId="0" applyFont="1" applyFill="1" applyBorder="1" applyAlignment="1">
      <alignment horizontal="center" vertical="center" wrapText="1"/>
    </xf>
    <xf numFmtId="0" fontId="34" fillId="5" borderId="1" xfId="0" applyFont="1" applyFill="1" applyBorder="1" applyAlignment="1">
      <alignment horizontal="right" vertical="center" wrapText="1"/>
    </xf>
    <xf numFmtId="0" fontId="30" fillId="5" borderId="36" xfId="0" applyFont="1" applyFill="1" applyBorder="1" applyAlignment="1">
      <alignment horizontal="justify" vertical="center"/>
    </xf>
    <xf numFmtId="0" fontId="30" fillId="5" borderId="36" xfId="0" applyFont="1" applyFill="1" applyBorder="1" applyAlignment="1">
      <alignment horizontal="right" vertical="center"/>
    </xf>
    <xf numFmtId="0" fontId="38" fillId="5" borderId="1" xfId="0" applyFont="1" applyFill="1" applyBorder="1" applyAlignment="1">
      <alignment vertical="center" wrapText="1"/>
    </xf>
    <xf numFmtId="0" fontId="32" fillId="5" borderId="9" xfId="0" applyFont="1" applyFill="1" applyBorder="1" applyAlignment="1">
      <alignment vertical="center"/>
    </xf>
    <xf numFmtId="0" fontId="38" fillId="5" borderId="9" xfId="0" applyFont="1" applyFill="1" applyBorder="1" applyAlignment="1">
      <alignment vertical="center" wrapText="1"/>
    </xf>
    <xf numFmtId="0" fontId="9" fillId="5" borderId="25" xfId="0" applyFont="1" applyFill="1" applyBorder="1" applyAlignment="1">
      <alignment horizontal="center" wrapText="1"/>
    </xf>
    <xf numFmtId="0" fontId="9" fillId="3" borderId="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5" borderId="8"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24" fillId="5" borderId="58" xfId="0" applyFont="1" applyFill="1" applyBorder="1" applyAlignment="1">
      <alignment horizontal="center" vertical="center" wrapText="1"/>
    </xf>
    <xf numFmtId="0" fontId="24" fillId="5" borderId="59" xfId="0" applyFont="1" applyFill="1" applyBorder="1" applyAlignment="1">
      <alignment horizontal="center" vertical="center" wrapText="1"/>
    </xf>
    <xf numFmtId="0" fontId="34" fillId="3" borderId="1" xfId="0" applyFont="1" applyFill="1" applyBorder="1" applyAlignment="1">
      <alignment horizontal="justify" vertical="center" wrapText="1"/>
    </xf>
    <xf numFmtId="0" fontId="7" fillId="3" borderId="1" xfId="0" applyFont="1" applyFill="1" applyBorder="1" applyAlignment="1">
      <alignment horizontal="center" vertical="center"/>
    </xf>
    <xf numFmtId="0" fontId="22" fillId="3" borderId="9" xfId="0" applyFont="1" applyFill="1" applyBorder="1" applyAlignment="1">
      <alignment horizontal="center" vertical="center" wrapText="1"/>
    </xf>
    <xf numFmtId="0" fontId="32" fillId="3" borderId="1" xfId="0" applyFont="1" applyFill="1" applyBorder="1" applyAlignment="1">
      <alignment vertical="center" wrapText="1"/>
    </xf>
    <xf numFmtId="0" fontId="7" fillId="3" borderId="9" xfId="0" applyFont="1" applyFill="1" applyBorder="1" applyAlignment="1">
      <alignment horizontal="center" vertical="center" wrapText="1"/>
    </xf>
    <xf numFmtId="0" fontId="32" fillId="5" borderId="8" xfId="0" applyFont="1" applyFill="1" applyBorder="1" applyAlignment="1">
      <alignment horizontal="left" vertical="center" wrapText="1"/>
    </xf>
    <xf numFmtId="0" fontId="32" fillId="5" borderId="1" xfId="0" applyFont="1" applyFill="1" applyBorder="1" applyAlignment="1">
      <alignment horizontal="left" vertical="center" wrapText="1"/>
    </xf>
    <xf numFmtId="10" fontId="8" fillId="13" borderId="31" xfId="0" applyNumberFormat="1" applyFont="1" applyFill="1" applyBorder="1" applyAlignment="1">
      <alignment vertical="center" wrapText="1"/>
    </xf>
    <xf numFmtId="10" fontId="8" fillId="13" borderId="36" xfId="0" applyNumberFormat="1" applyFont="1" applyFill="1" applyBorder="1" applyAlignment="1">
      <alignment vertical="center" wrapText="1"/>
    </xf>
    <xf numFmtId="10" fontId="33" fillId="13" borderId="9" xfId="0" applyNumberFormat="1" applyFont="1" applyFill="1" applyBorder="1" applyAlignment="1">
      <alignment vertical="center" wrapText="1"/>
    </xf>
    <xf numFmtId="0" fontId="34" fillId="3" borderId="1" xfId="0" applyFont="1" applyFill="1" applyBorder="1" applyAlignment="1">
      <alignment horizontal="right" vertical="center"/>
    </xf>
    <xf numFmtId="0" fontId="7" fillId="13" borderId="11" xfId="0" applyFont="1" applyFill="1" applyBorder="1" applyAlignment="1">
      <alignment horizontal="right" vertical="center" wrapText="1"/>
    </xf>
    <xf numFmtId="0" fontId="14" fillId="3" borderId="8" xfId="0" applyFont="1" applyFill="1" applyBorder="1" applyAlignment="1">
      <alignment horizontal="right" vertical="center" wrapText="1"/>
    </xf>
    <xf numFmtId="0" fontId="14" fillId="3" borderId="12" xfId="0" applyFont="1" applyFill="1" applyBorder="1" applyAlignment="1">
      <alignment horizontal="right" vertical="center" wrapText="1"/>
    </xf>
    <xf numFmtId="0" fontId="14" fillId="3" borderId="1"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7" fillId="5" borderId="4" xfId="0" applyFont="1" applyFill="1" applyBorder="1" applyAlignment="1">
      <alignment horizontal="right" vertical="center" wrapText="1"/>
    </xf>
    <xf numFmtId="0" fontId="32" fillId="5" borderId="22" xfId="0" applyFont="1" applyFill="1" applyBorder="1" applyAlignment="1">
      <alignment horizontal="justify" vertical="center" wrapText="1"/>
    </xf>
    <xf numFmtId="0" fontId="32" fillId="5" borderId="20" xfId="0" applyFont="1" applyFill="1" applyBorder="1" applyAlignment="1">
      <alignment horizontal="justify" vertical="center" wrapText="1"/>
    </xf>
    <xf numFmtId="0" fontId="8" fillId="5" borderId="9" xfId="0" applyFont="1" applyFill="1" applyBorder="1" applyAlignment="1">
      <alignment horizontal="right" vertical="center" wrapText="1"/>
    </xf>
    <xf numFmtId="0" fontId="7" fillId="5" borderId="25" xfId="0" applyFont="1" applyFill="1" applyBorder="1" applyAlignment="1">
      <alignment horizontal="right" vertical="center" wrapText="1"/>
    </xf>
    <xf numFmtId="0" fontId="1" fillId="5" borderId="1" xfId="0" applyFont="1" applyFill="1" applyBorder="1" applyAlignment="1">
      <alignment horizontal="right"/>
    </xf>
    <xf numFmtId="168" fontId="24" fillId="0" borderId="0" xfId="1" applyNumberFormat="1" applyFont="1" applyBorder="1" applyAlignment="1">
      <alignment vertical="center"/>
    </xf>
    <xf numFmtId="0" fontId="30" fillId="3" borderId="1" xfId="0" applyFont="1" applyFill="1" applyBorder="1" applyAlignment="1">
      <alignment horizontal="right" vertical="center" wrapText="1"/>
    </xf>
    <xf numFmtId="0" fontId="35" fillId="6" borderId="0" xfId="0" applyFont="1" applyFill="1"/>
    <xf numFmtId="0" fontId="39" fillId="6" borderId="1" xfId="0" applyFont="1" applyFill="1" applyBorder="1"/>
    <xf numFmtId="0" fontId="41" fillId="0" borderId="1" xfId="0" applyFont="1" applyBorder="1"/>
    <xf numFmtId="8" fontId="29" fillId="3" borderId="1" xfId="0" applyNumberFormat="1" applyFont="1" applyFill="1" applyBorder="1"/>
    <xf numFmtId="0" fontId="39" fillId="11" borderId="9" xfId="0" applyFont="1" applyFill="1" applyBorder="1"/>
    <xf numFmtId="168" fontId="33" fillId="5" borderId="0" xfId="0" applyNumberFormat="1" applyFont="1" applyFill="1" applyBorder="1" applyAlignment="1">
      <alignment vertical="center" textRotation="90"/>
    </xf>
    <xf numFmtId="0" fontId="41" fillId="0" borderId="0" xfId="0" applyFont="1"/>
    <xf numFmtId="0" fontId="4" fillId="4" borderId="22" xfId="0" applyFont="1" applyFill="1" applyBorder="1" applyAlignment="1">
      <alignment vertical="center" wrapText="1"/>
    </xf>
    <xf numFmtId="0" fontId="0" fillId="0" borderId="1" xfId="0" applyBorder="1" applyAlignment="1">
      <alignment vertical="center"/>
    </xf>
    <xf numFmtId="0" fontId="40" fillId="0" borderId="1" xfId="0" applyFont="1" applyBorder="1"/>
    <xf numFmtId="0" fontId="1" fillId="0" borderId="0" xfId="0" applyFont="1" applyAlignment="1">
      <alignment horizontal="right"/>
    </xf>
    <xf numFmtId="2" fontId="40" fillId="4" borderId="1" xfId="0" applyNumberFormat="1" applyFont="1" applyFill="1" applyBorder="1" applyAlignment="1">
      <alignment vertical="center"/>
    </xf>
    <xf numFmtId="0" fontId="40" fillId="0" borderId="0" xfId="0" applyFont="1"/>
    <xf numFmtId="2" fontId="39" fillId="11" borderId="9" xfId="0" applyNumberFormat="1" applyFont="1" applyFill="1" applyBorder="1"/>
    <xf numFmtId="0" fontId="42" fillId="11" borderId="9" xfId="0" applyFont="1" applyFill="1" applyBorder="1"/>
    <xf numFmtId="0" fontId="20" fillId="0" borderId="1" xfId="0" applyFont="1" applyBorder="1"/>
    <xf numFmtId="0" fontId="43" fillId="0" borderId="1" xfId="0" applyFont="1" applyBorder="1"/>
    <xf numFmtId="2" fontId="44" fillId="11" borderId="1" xfId="0" applyNumberFormat="1" applyFont="1" applyFill="1" applyBorder="1"/>
    <xf numFmtId="0" fontId="7" fillId="3" borderId="9" xfId="0" applyFont="1" applyFill="1" applyBorder="1" applyAlignment="1">
      <alignment horizontal="center" vertical="center" wrapText="1"/>
    </xf>
    <xf numFmtId="0" fontId="1" fillId="5" borderId="8" xfId="0" applyFont="1" applyFill="1" applyBorder="1" applyAlignment="1">
      <alignment horizontal="right"/>
    </xf>
    <xf numFmtId="0" fontId="30" fillId="3" borderId="36" xfId="0" applyFont="1" applyFill="1" applyBorder="1" applyAlignment="1">
      <alignment horizontal="right" vertical="center" wrapText="1"/>
    </xf>
    <xf numFmtId="2" fontId="11" fillId="4" borderId="25" xfId="0" applyNumberFormat="1" applyFont="1" applyFill="1" applyBorder="1" applyAlignment="1">
      <alignment vertical="center"/>
    </xf>
    <xf numFmtId="0" fontId="1" fillId="0" borderId="8" xfId="0" applyFont="1" applyBorder="1"/>
    <xf numFmtId="0" fontId="1" fillId="0" borderId="3" xfId="0" applyFont="1" applyBorder="1"/>
    <xf numFmtId="0" fontId="20" fillId="0" borderId="9" xfId="0" applyFont="1" applyBorder="1"/>
    <xf numFmtId="0" fontId="43" fillId="0" borderId="9" xfId="0" applyFont="1" applyBorder="1"/>
    <xf numFmtId="0" fontId="20" fillId="0" borderId="25" xfId="0" applyFont="1" applyBorder="1"/>
    <xf numFmtId="0" fontId="43" fillId="0" borderId="0" xfId="0" applyFont="1"/>
    <xf numFmtId="0" fontId="45" fillId="5" borderId="8" xfId="0" applyFont="1" applyFill="1" applyBorder="1" applyAlignment="1">
      <alignment horizontal="right" vertical="center" wrapText="1"/>
    </xf>
    <xf numFmtId="0" fontId="46" fillId="5" borderId="8" xfId="0" applyFont="1" applyFill="1" applyBorder="1" applyAlignment="1">
      <alignment vertical="center"/>
    </xf>
    <xf numFmtId="0" fontId="45" fillId="5" borderId="8" xfId="0" applyFont="1" applyFill="1" applyBorder="1" applyAlignment="1">
      <alignment horizontal="center" vertical="center"/>
    </xf>
    <xf numFmtId="0" fontId="45" fillId="5" borderId="1" xfId="0" applyFont="1" applyFill="1" applyBorder="1" applyAlignment="1">
      <alignment horizontal="right" vertical="center" wrapText="1"/>
    </xf>
    <xf numFmtId="0" fontId="46" fillId="5" borderId="1" xfId="0" applyFont="1" applyFill="1" applyBorder="1" applyAlignment="1">
      <alignment vertical="center"/>
    </xf>
    <xf numFmtId="0" fontId="45" fillId="5" borderId="1" xfId="0" applyFont="1" applyFill="1" applyBorder="1" applyAlignment="1">
      <alignment horizontal="center" vertical="center"/>
    </xf>
    <xf numFmtId="0" fontId="45" fillId="5" borderId="36" xfId="0" applyFont="1" applyFill="1" applyBorder="1" applyAlignment="1">
      <alignment horizontal="right" vertical="center" wrapText="1"/>
    </xf>
    <xf numFmtId="0" fontId="46" fillId="5" borderId="36" xfId="0" applyFont="1" applyFill="1" applyBorder="1" applyAlignment="1">
      <alignment vertical="center"/>
    </xf>
    <xf numFmtId="0" fontId="45" fillId="5" borderId="36" xfId="0" applyFont="1" applyFill="1" applyBorder="1" applyAlignment="1">
      <alignment horizontal="center" vertical="center"/>
    </xf>
    <xf numFmtId="0" fontId="45" fillId="5" borderId="1" xfId="0" applyFont="1" applyFill="1" applyBorder="1" applyAlignment="1">
      <alignment vertical="center" wrapText="1"/>
    </xf>
    <xf numFmtId="0" fontId="45" fillId="5" borderId="9" xfId="0" applyFont="1" applyFill="1" applyBorder="1" applyAlignment="1">
      <alignment horizontal="right" vertical="center" wrapText="1"/>
    </xf>
    <xf numFmtId="0" fontId="46" fillId="5" borderId="9" xfId="0" applyFont="1" applyFill="1" applyBorder="1" applyAlignment="1">
      <alignment vertical="center"/>
    </xf>
    <xf numFmtId="0" fontId="45" fillId="5" borderId="9" xfId="0" applyFont="1" applyFill="1" applyBorder="1" applyAlignment="1">
      <alignment horizontal="center" vertical="center"/>
    </xf>
    <xf numFmtId="0" fontId="45" fillId="5" borderId="9" xfId="0" applyFont="1" applyFill="1" applyBorder="1" applyAlignment="1">
      <alignment vertical="center" wrapText="1"/>
    </xf>
    <xf numFmtId="168" fontId="33" fillId="5" borderId="44" xfId="0" applyNumberFormat="1" applyFont="1" applyFill="1" applyBorder="1" applyAlignment="1">
      <alignment horizontal="center" vertical="center" textRotation="90"/>
    </xf>
    <xf numFmtId="168" fontId="33" fillId="5" borderId="31" xfId="0" applyNumberFormat="1" applyFont="1" applyFill="1" applyBorder="1" applyAlignment="1">
      <alignment horizontal="center" vertical="center" textRotation="90"/>
    </xf>
    <xf numFmtId="168" fontId="33" fillId="3" borderId="44" xfId="0" applyNumberFormat="1" applyFont="1" applyFill="1" applyBorder="1" applyAlignment="1">
      <alignment horizontal="center" vertical="center" textRotation="90"/>
    </xf>
    <xf numFmtId="168" fontId="33" fillId="3" borderId="31" xfId="0" applyNumberFormat="1" applyFont="1" applyFill="1" applyBorder="1" applyAlignment="1">
      <alignment horizontal="center" vertical="center" textRotation="90"/>
    </xf>
    <xf numFmtId="168" fontId="33" fillId="3" borderId="11" xfId="0" applyNumberFormat="1" applyFont="1" applyFill="1" applyBorder="1" applyAlignment="1">
      <alignment horizontal="center" vertical="center" textRotation="90"/>
    </xf>
    <xf numFmtId="0" fontId="33" fillId="3" borderId="45" xfId="0" applyFont="1" applyFill="1" applyBorder="1" applyAlignment="1">
      <alignment horizontal="center" vertical="center" wrapText="1"/>
    </xf>
    <xf numFmtId="0" fontId="33" fillId="3" borderId="46"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33" fillId="3" borderId="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8" fillId="0" borderId="49"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11" fillId="5" borderId="49"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1" fillId="5" borderId="26" xfId="0" applyFont="1" applyFill="1" applyBorder="1" applyAlignment="1">
      <alignment horizontal="center" vertical="center" wrapText="1"/>
    </xf>
    <xf numFmtId="168" fontId="33" fillId="5" borderId="62" xfId="0" applyNumberFormat="1" applyFont="1" applyFill="1" applyBorder="1" applyAlignment="1">
      <alignment horizontal="center" vertical="center" textRotation="90"/>
    </xf>
    <xf numFmtId="168" fontId="33" fillId="5" borderId="30" xfId="0" applyNumberFormat="1" applyFont="1" applyFill="1" applyBorder="1" applyAlignment="1">
      <alignment horizontal="center" vertical="center" textRotation="90"/>
    </xf>
    <xf numFmtId="168" fontId="33" fillId="5" borderId="14" xfId="0" applyNumberFormat="1" applyFont="1" applyFill="1" applyBorder="1" applyAlignment="1">
      <alignment horizontal="center" vertical="center" textRotation="90"/>
    </xf>
    <xf numFmtId="168" fontId="33" fillId="5" borderId="11" xfId="0" applyNumberFormat="1" applyFont="1" applyFill="1" applyBorder="1" applyAlignment="1">
      <alignment horizontal="center" vertical="center" textRotation="90"/>
    </xf>
    <xf numFmtId="168" fontId="33" fillId="5" borderId="42" xfId="0" applyNumberFormat="1" applyFont="1" applyFill="1" applyBorder="1" applyAlignment="1">
      <alignment horizontal="center" vertical="center" textRotation="90"/>
    </xf>
    <xf numFmtId="168" fontId="33" fillId="5" borderId="32" xfId="0" applyNumberFormat="1" applyFont="1" applyFill="1" applyBorder="1" applyAlignment="1">
      <alignment horizontal="center" vertical="center" textRotation="90"/>
    </xf>
    <xf numFmtId="168" fontId="33" fillId="5" borderId="15" xfId="0" applyNumberFormat="1" applyFont="1" applyFill="1" applyBorder="1" applyAlignment="1">
      <alignment horizontal="center" vertical="center" textRotation="90"/>
    </xf>
    <xf numFmtId="0" fontId="8" fillId="3" borderId="1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47" xfId="0" applyFont="1" applyFill="1" applyBorder="1" applyAlignment="1">
      <alignment horizontal="center" vertical="center" wrapText="1"/>
    </xf>
    <xf numFmtId="0" fontId="8" fillId="0" borderId="48" xfId="0" applyFont="1" applyFill="1" applyBorder="1" applyAlignment="1">
      <alignment horizontal="center" vertical="center" textRotation="90" wrapText="1"/>
    </xf>
    <xf numFmtId="0" fontId="8" fillId="0" borderId="16" xfId="0" applyFont="1" applyFill="1" applyBorder="1" applyAlignment="1">
      <alignment horizontal="center" vertical="center" textRotation="90" wrapText="1"/>
    </xf>
    <xf numFmtId="0" fontId="8" fillId="0" borderId="4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14" fillId="4" borderId="11" xfId="0" applyFont="1" applyFill="1" applyBorder="1" applyAlignment="1">
      <alignment horizontal="center" vertical="center" wrapText="1"/>
    </xf>
    <xf numFmtId="168" fontId="14" fillId="3" borderId="8" xfId="1" applyNumberFormat="1" applyFont="1" applyFill="1" applyBorder="1" applyAlignment="1">
      <alignment horizontal="center" vertical="center" textRotation="90" wrapText="1"/>
    </xf>
    <xf numFmtId="168" fontId="14" fillId="3" borderId="1" xfId="1" applyNumberFormat="1" applyFont="1" applyFill="1" applyBorder="1" applyAlignment="1">
      <alignment horizontal="center" vertical="center" textRotation="90" wrapText="1"/>
    </xf>
    <xf numFmtId="168" fontId="14" fillId="3" borderId="9" xfId="1" applyNumberFormat="1" applyFont="1" applyFill="1" applyBorder="1" applyAlignment="1">
      <alignment horizontal="center" vertical="center" textRotation="90" wrapText="1"/>
    </xf>
    <xf numFmtId="168" fontId="7" fillId="3" borderId="8" xfId="1" applyNumberFormat="1" applyFont="1" applyFill="1" applyBorder="1" applyAlignment="1">
      <alignment horizontal="center" vertical="center" textRotation="90" wrapText="1"/>
    </xf>
    <xf numFmtId="168" fontId="7" fillId="3" borderId="1" xfId="1" applyNumberFormat="1" applyFont="1" applyFill="1" applyBorder="1" applyAlignment="1">
      <alignment horizontal="center" vertical="center" textRotation="90" wrapText="1"/>
    </xf>
    <xf numFmtId="168" fontId="7" fillId="3" borderId="9" xfId="1" applyNumberFormat="1" applyFont="1" applyFill="1" applyBorder="1" applyAlignment="1">
      <alignment horizontal="center" vertical="center" textRotation="90" wrapText="1"/>
    </xf>
    <xf numFmtId="0" fontId="7" fillId="3" borderId="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 xfId="0" applyFont="1" applyFill="1" applyBorder="1" applyAlignment="1">
      <alignment horizontal="center" vertical="center"/>
    </xf>
    <xf numFmtId="0" fontId="14" fillId="4" borderId="19"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4" xfId="0" applyFont="1" applyFill="1" applyBorder="1" applyAlignment="1">
      <alignment horizontal="center" wrapText="1"/>
    </xf>
    <xf numFmtId="0" fontId="14" fillId="4" borderId="3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8" xfId="1" applyNumberFormat="1" applyFont="1" applyFill="1" applyBorder="1" applyAlignment="1">
      <alignment horizontal="center" vertical="center" textRotation="90" wrapText="1"/>
    </xf>
    <xf numFmtId="168" fontId="7" fillId="5" borderId="1" xfId="1" applyNumberFormat="1" applyFont="1" applyFill="1" applyBorder="1" applyAlignment="1">
      <alignment horizontal="center" vertical="center" textRotation="90" wrapText="1"/>
    </xf>
    <xf numFmtId="168" fontId="7" fillId="5" borderId="9" xfId="1" applyNumberFormat="1" applyFont="1" applyFill="1" applyBorder="1" applyAlignment="1">
      <alignment horizontal="center" vertical="center" textRotation="90" wrapText="1"/>
    </xf>
    <xf numFmtId="0" fontId="8" fillId="0" borderId="3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2" fillId="3" borderId="1" xfId="0" applyFont="1" applyFill="1" applyBorder="1" applyAlignment="1">
      <alignment horizontal="left" vertical="center" wrapText="1"/>
    </xf>
    <xf numFmtId="0" fontId="32" fillId="3" borderId="1" xfId="0" applyFont="1" applyFill="1" applyBorder="1" applyAlignment="1">
      <alignment vertical="center" wrapText="1"/>
    </xf>
    <xf numFmtId="0" fontId="7" fillId="5" borderId="8" xfId="1" applyNumberFormat="1" applyFont="1" applyFill="1" applyBorder="1" applyAlignment="1">
      <alignment horizontal="center" vertical="center" wrapText="1"/>
    </xf>
    <xf numFmtId="0" fontId="7" fillId="5" borderId="1" xfId="1" applyNumberFormat="1" applyFont="1" applyFill="1" applyBorder="1" applyAlignment="1">
      <alignment horizontal="center" vertical="center" wrapText="1"/>
    </xf>
    <xf numFmtId="0" fontId="7" fillId="5" borderId="9" xfId="1" applyNumberFormat="1" applyFont="1" applyFill="1" applyBorder="1" applyAlignment="1">
      <alignment horizontal="center" vertical="center" wrapText="1"/>
    </xf>
    <xf numFmtId="168" fontId="14" fillId="5" borderId="8" xfId="1" applyNumberFormat="1" applyFont="1" applyFill="1" applyBorder="1" applyAlignment="1">
      <alignment horizontal="center" vertical="center" textRotation="90" wrapText="1"/>
    </xf>
    <xf numFmtId="168" fontId="14" fillId="5" borderId="1" xfId="1" applyNumberFormat="1" applyFont="1" applyFill="1" applyBorder="1" applyAlignment="1">
      <alignment horizontal="center" vertical="center" textRotation="90" wrapText="1"/>
    </xf>
    <xf numFmtId="168" fontId="14" fillId="5" borderId="9" xfId="1" applyNumberFormat="1" applyFont="1" applyFill="1" applyBorder="1" applyAlignment="1">
      <alignment horizontal="center" vertical="center" textRotation="90" wrapText="1"/>
    </xf>
    <xf numFmtId="7" fontId="7" fillId="3" borderId="44" xfId="0" applyNumberFormat="1" applyFont="1" applyFill="1" applyBorder="1" applyAlignment="1">
      <alignment horizontal="center" vertical="center" textRotation="90" wrapText="1"/>
    </xf>
    <xf numFmtId="7" fontId="7" fillId="3" borderId="31" xfId="0" applyNumberFormat="1" applyFont="1" applyFill="1" applyBorder="1" applyAlignment="1">
      <alignment horizontal="center" vertical="center" textRotation="90" wrapText="1"/>
    </xf>
    <xf numFmtId="7" fontId="7" fillId="3" borderId="11" xfId="0" applyNumberFormat="1" applyFont="1" applyFill="1" applyBorder="1" applyAlignment="1">
      <alignment horizontal="center" vertical="center" textRotation="90" wrapText="1"/>
    </xf>
    <xf numFmtId="0" fontId="7" fillId="3" borderId="4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34" xfId="0" applyFont="1" applyFill="1" applyBorder="1" applyAlignment="1">
      <alignment horizontal="center" vertical="center" wrapText="1"/>
    </xf>
    <xf numFmtId="7" fontId="7" fillId="5" borderId="8" xfId="0" applyNumberFormat="1" applyFont="1" applyFill="1" applyBorder="1" applyAlignment="1">
      <alignment horizontal="center" vertical="center" textRotation="90" wrapText="1"/>
    </xf>
    <xf numFmtId="7" fontId="7" fillId="5" borderId="1" xfId="0" applyNumberFormat="1" applyFont="1" applyFill="1" applyBorder="1" applyAlignment="1">
      <alignment horizontal="center" vertical="center" textRotation="90" wrapText="1"/>
    </xf>
    <xf numFmtId="7" fontId="7" fillId="5" borderId="9" xfId="0" applyNumberFormat="1" applyFont="1" applyFill="1" applyBorder="1" applyAlignment="1">
      <alignment horizontal="center" vertical="center" textRotation="90" wrapText="1"/>
    </xf>
    <xf numFmtId="0" fontId="14" fillId="4" borderId="26"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8" fillId="0" borderId="18" xfId="0" applyFont="1" applyBorder="1" applyAlignment="1">
      <alignment horizontal="left" vertical="center" wrapText="1"/>
    </xf>
    <xf numFmtId="0" fontId="8" fillId="0" borderId="47" xfId="0" applyFont="1" applyBorder="1" applyAlignment="1">
      <alignment horizontal="left" vertical="center" wrapText="1"/>
    </xf>
    <xf numFmtId="0" fontId="8" fillId="0" borderId="50" xfId="0" applyFont="1" applyBorder="1" applyAlignment="1">
      <alignment horizontal="left" vertical="center" wrapText="1"/>
    </xf>
    <xf numFmtId="0" fontId="8" fillId="4" borderId="49" xfId="0" applyFont="1" applyFill="1" applyBorder="1" applyAlignment="1">
      <alignment horizontal="center" vertical="center" wrapText="1"/>
    </xf>
    <xf numFmtId="169" fontId="7" fillId="3" borderId="44" xfId="0" applyNumberFormat="1" applyFont="1" applyFill="1" applyBorder="1" applyAlignment="1">
      <alignment horizontal="center" vertical="center" textRotation="90" wrapText="1"/>
    </xf>
    <xf numFmtId="169" fontId="7" fillId="3" borderId="31" xfId="0" applyNumberFormat="1" applyFont="1" applyFill="1" applyBorder="1" applyAlignment="1">
      <alignment horizontal="center" vertical="center" textRotation="90" wrapText="1"/>
    </xf>
    <xf numFmtId="0" fontId="32" fillId="3" borderId="1" xfId="0" applyNumberFormat="1" applyFont="1" applyFill="1" applyBorder="1" applyAlignment="1">
      <alignment horizontal="left" vertical="center" wrapText="1"/>
    </xf>
    <xf numFmtId="0" fontId="7" fillId="3" borderId="51" xfId="0" applyFont="1" applyFill="1" applyBorder="1" applyAlignment="1">
      <alignment horizontal="center" vertical="center" wrapText="1"/>
    </xf>
    <xf numFmtId="168" fontId="14" fillId="3" borderId="31" xfId="1" applyNumberFormat="1" applyFont="1" applyFill="1" applyBorder="1" applyAlignment="1">
      <alignment horizontal="center" vertical="center" textRotation="90" wrapText="1"/>
    </xf>
    <xf numFmtId="173" fontId="7" fillId="3" borderId="31" xfId="1" applyNumberFormat="1" applyFont="1" applyFill="1" applyBorder="1" applyAlignment="1">
      <alignment horizontal="center" vertical="center" textRotation="90" wrapText="1"/>
    </xf>
    <xf numFmtId="0" fontId="8" fillId="0" borderId="4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30" fillId="3" borderId="8"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9" xfId="0" applyFont="1" applyFill="1" applyBorder="1" applyAlignment="1">
      <alignment horizontal="center" vertical="center" wrapText="1"/>
    </xf>
    <xf numFmtId="168" fontId="8" fillId="5" borderId="8" xfId="1" applyNumberFormat="1" applyFont="1" applyFill="1" applyBorder="1" applyAlignment="1">
      <alignment horizontal="justify" vertical="center" textRotation="90" wrapText="1"/>
    </xf>
    <xf numFmtId="168" fontId="8" fillId="5" borderId="1" xfId="1" applyNumberFormat="1" applyFont="1" applyFill="1" applyBorder="1" applyAlignment="1">
      <alignment horizontal="justify" vertical="center" textRotation="90" wrapText="1"/>
    </xf>
    <xf numFmtId="168" fontId="8" fillId="5" borderId="9" xfId="1" applyNumberFormat="1" applyFont="1" applyFill="1" applyBorder="1" applyAlignment="1">
      <alignment horizontal="justify" vertical="center" textRotation="90" wrapText="1"/>
    </xf>
    <xf numFmtId="168" fontId="9" fillId="3" borderId="8" xfId="1" applyNumberFormat="1" applyFont="1" applyFill="1" applyBorder="1" applyAlignment="1">
      <alignment horizontal="center" vertical="center" textRotation="90" wrapText="1"/>
    </xf>
    <xf numFmtId="168" fontId="9" fillId="3" borderId="1" xfId="1" applyNumberFormat="1" applyFont="1" applyFill="1" applyBorder="1" applyAlignment="1">
      <alignment horizontal="center" vertical="center" textRotation="90" wrapText="1"/>
    </xf>
    <xf numFmtId="168" fontId="9" fillId="3" borderId="9" xfId="1" applyNumberFormat="1" applyFont="1" applyFill="1" applyBorder="1" applyAlignment="1">
      <alignment horizontal="center" vertical="center" textRotation="90" wrapText="1"/>
    </xf>
    <xf numFmtId="168" fontId="8" fillId="3" borderId="8" xfId="1" applyNumberFormat="1" applyFont="1" applyFill="1" applyBorder="1" applyAlignment="1">
      <alignment horizontal="center" vertical="center" textRotation="90" wrapText="1"/>
    </xf>
    <xf numFmtId="168" fontId="8" fillId="3" borderId="1" xfId="1" applyNumberFormat="1" applyFont="1" applyFill="1" applyBorder="1" applyAlignment="1">
      <alignment horizontal="center" vertical="center" textRotation="90" wrapText="1"/>
    </xf>
    <xf numFmtId="168" fontId="8" fillId="3" borderId="9" xfId="1" applyNumberFormat="1" applyFont="1" applyFill="1" applyBorder="1" applyAlignment="1">
      <alignment horizontal="center" vertical="center" textRotation="90" wrapText="1"/>
    </xf>
    <xf numFmtId="169" fontId="9" fillId="5" borderId="8" xfId="0" applyNumberFormat="1" applyFont="1" applyFill="1" applyBorder="1" applyAlignment="1">
      <alignment horizontal="center" vertical="center" textRotation="90" wrapText="1"/>
    </xf>
    <xf numFmtId="169" fontId="9" fillId="5" borderId="1" xfId="0" applyNumberFormat="1" applyFont="1" applyFill="1" applyBorder="1" applyAlignment="1">
      <alignment horizontal="center" vertical="center" textRotation="90" wrapText="1"/>
    </xf>
    <xf numFmtId="169" fontId="9" fillId="5" borderId="9" xfId="0" applyNumberFormat="1" applyFont="1" applyFill="1" applyBorder="1" applyAlignment="1">
      <alignment horizontal="center" vertical="center" textRotation="90" wrapText="1"/>
    </xf>
    <xf numFmtId="0" fontId="9" fillId="5" borderId="8"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5" borderId="9" xfId="0" applyFont="1" applyFill="1" applyBorder="1" applyAlignment="1">
      <alignment horizontal="center" vertical="center" textRotation="90" wrapText="1"/>
    </xf>
    <xf numFmtId="0" fontId="9" fillId="3" borderId="8"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9" fillId="3" borderId="9" xfId="0" applyFont="1" applyFill="1" applyBorder="1" applyAlignment="1">
      <alignment horizontal="center" vertical="center" textRotation="90" wrapText="1"/>
    </xf>
    <xf numFmtId="0" fontId="9"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0" borderId="26" xfId="0" applyFont="1" applyBorder="1" applyAlignment="1">
      <alignment horizontal="center" vertical="center" wrapText="1"/>
    </xf>
    <xf numFmtId="168" fontId="8" fillId="5" borderId="8" xfId="1" applyNumberFormat="1" applyFont="1" applyFill="1" applyBorder="1" applyAlignment="1">
      <alignment horizontal="center" vertical="center" textRotation="90" wrapText="1"/>
    </xf>
    <xf numFmtId="168" fontId="8" fillId="5" borderId="1" xfId="1" applyNumberFormat="1" applyFont="1" applyFill="1" applyBorder="1" applyAlignment="1">
      <alignment horizontal="center" vertical="center" textRotation="90" wrapText="1"/>
    </xf>
    <xf numFmtId="168" fontId="8" fillId="5" borderId="9" xfId="1" applyNumberFormat="1" applyFont="1" applyFill="1" applyBorder="1" applyAlignment="1">
      <alignment horizontal="center" vertical="center" textRotation="90" wrapText="1"/>
    </xf>
    <xf numFmtId="166" fontId="9" fillId="5" borderId="8" xfId="0" applyNumberFormat="1" applyFont="1" applyFill="1" applyBorder="1" applyAlignment="1">
      <alignment horizontal="center" vertical="center" textRotation="90" wrapText="1"/>
    </xf>
    <xf numFmtId="166" fontId="9" fillId="5" borderId="1" xfId="0" applyNumberFormat="1" applyFont="1" applyFill="1" applyBorder="1" applyAlignment="1">
      <alignment horizontal="center" vertical="center" textRotation="90" wrapText="1"/>
    </xf>
    <xf numFmtId="166" fontId="9" fillId="5" borderId="9" xfId="0" applyNumberFormat="1" applyFont="1" applyFill="1" applyBorder="1" applyAlignment="1">
      <alignment horizontal="center" vertical="center" textRotation="90"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30" fillId="5" borderId="1" xfId="0" applyFont="1" applyFill="1" applyBorder="1" applyAlignment="1">
      <alignment horizontal="left" vertical="center" wrapText="1"/>
    </xf>
    <xf numFmtId="0" fontId="30" fillId="5" borderId="9" xfId="0" applyFont="1" applyFill="1" applyBorder="1" applyAlignment="1">
      <alignment horizontal="left" vertical="center" wrapText="1"/>
    </xf>
    <xf numFmtId="0" fontId="9" fillId="5" borderId="32"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168" fontId="8" fillId="5" borderId="44" xfId="1" applyNumberFormat="1" applyFont="1" applyFill="1" applyBorder="1" applyAlignment="1">
      <alignment horizontal="center" vertical="center" textRotation="90" wrapText="1"/>
    </xf>
    <xf numFmtId="168" fontId="8" fillId="5" borderId="31" xfId="1" applyNumberFormat="1" applyFont="1" applyFill="1" applyBorder="1" applyAlignment="1">
      <alignment horizontal="center" vertical="center" textRotation="90" wrapText="1"/>
    </xf>
    <xf numFmtId="168" fontId="8" fillId="5" borderId="11" xfId="1" applyNumberFormat="1" applyFont="1" applyFill="1" applyBorder="1" applyAlignment="1">
      <alignment horizontal="center" vertical="center" textRotation="90" wrapText="1"/>
    </xf>
    <xf numFmtId="0" fontId="8" fillId="0" borderId="49" xfId="0" applyFont="1" applyBorder="1" applyAlignment="1">
      <alignment horizontal="left" vertical="center" wrapText="1"/>
    </xf>
    <xf numFmtId="0" fontId="8" fillId="0" borderId="0" xfId="0" applyFont="1" applyBorder="1" applyAlignment="1">
      <alignment horizontal="left" vertical="center" wrapText="1"/>
    </xf>
    <xf numFmtId="0" fontId="8" fillId="0" borderId="38" xfId="0" applyFont="1" applyBorder="1" applyAlignment="1">
      <alignment horizontal="left"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3" xfId="0" applyFont="1" applyFill="1" applyBorder="1" applyAlignment="1">
      <alignment horizontal="center" vertical="center" wrapText="1"/>
    </xf>
    <xf numFmtId="168" fontId="8" fillId="5" borderId="12" xfId="1" applyNumberFormat="1" applyFont="1" applyFill="1" applyBorder="1" applyAlignment="1">
      <alignment horizontal="center" vertical="center" textRotation="90" wrapText="1"/>
    </xf>
    <xf numFmtId="168" fontId="9" fillId="5" borderId="8" xfId="1" applyNumberFormat="1" applyFont="1" applyFill="1" applyBorder="1" applyAlignment="1">
      <alignment horizontal="center" vertical="center" textRotation="90" wrapText="1"/>
    </xf>
    <xf numFmtId="168" fontId="9" fillId="5" borderId="12" xfId="1" applyNumberFormat="1" applyFont="1" applyFill="1" applyBorder="1" applyAlignment="1">
      <alignment horizontal="center" vertical="center" textRotation="90" wrapText="1"/>
    </xf>
    <xf numFmtId="166" fontId="9" fillId="3" borderId="8" xfId="1" applyNumberFormat="1" applyFont="1" applyFill="1" applyBorder="1" applyAlignment="1">
      <alignment horizontal="center" vertical="center" textRotation="90" wrapText="1"/>
    </xf>
    <xf numFmtId="166" fontId="9" fillId="3" borderId="12" xfId="1" applyNumberFormat="1" applyFont="1" applyFill="1" applyBorder="1" applyAlignment="1">
      <alignment horizontal="center" vertical="center" textRotation="90" wrapText="1"/>
    </xf>
    <xf numFmtId="166" fontId="9" fillId="3" borderId="1" xfId="1" applyNumberFormat="1" applyFont="1" applyFill="1" applyBorder="1" applyAlignment="1">
      <alignment horizontal="center" vertical="center" textRotation="90" wrapText="1"/>
    </xf>
    <xf numFmtId="168" fontId="9" fillId="3" borderId="12" xfId="1" applyNumberFormat="1" applyFont="1" applyFill="1" applyBorder="1" applyAlignment="1">
      <alignment horizontal="center" vertical="center" textRotation="90" wrapText="1"/>
    </xf>
    <xf numFmtId="168" fontId="8" fillId="5" borderId="63" xfId="1" applyNumberFormat="1" applyFont="1" applyFill="1" applyBorder="1" applyAlignment="1">
      <alignment horizontal="center" vertical="center" textRotation="90" wrapText="1"/>
    </xf>
    <xf numFmtId="168" fontId="8" fillId="5" borderId="64" xfId="1" applyNumberFormat="1" applyFont="1" applyFill="1" applyBorder="1" applyAlignment="1">
      <alignment horizontal="center" vertical="center" textRotation="90" wrapText="1"/>
    </xf>
    <xf numFmtId="168" fontId="8" fillId="3" borderId="12" xfId="1" applyNumberFormat="1" applyFont="1" applyFill="1" applyBorder="1" applyAlignment="1">
      <alignment horizontal="center" vertical="center" textRotation="90" wrapText="1"/>
    </xf>
    <xf numFmtId="166" fontId="9" fillId="5" borderId="8" xfId="1" applyNumberFormat="1" applyFont="1" applyFill="1" applyBorder="1" applyAlignment="1">
      <alignment horizontal="center" vertical="center" textRotation="90" wrapText="1"/>
    </xf>
    <xf numFmtId="166" fontId="9" fillId="5" borderId="12" xfId="1" applyNumberFormat="1" applyFont="1" applyFill="1" applyBorder="1" applyAlignment="1">
      <alignment horizontal="center" vertical="center" textRotation="90" wrapText="1"/>
    </xf>
    <xf numFmtId="0" fontId="32" fillId="5" borderId="19" xfId="0" applyFont="1" applyFill="1" applyBorder="1" applyAlignment="1">
      <alignment horizontal="left" vertical="center" wrapText="1"/>
    </xf>
    <xf numFmtId="0" fontId="32" fillId="5" borderId="22" xfId="0" applyFont="1" applyFill="1" applyBorder="1" applyAlignment="1">
      <alignment horizontal="left" vertical="center" wrapText="1"/>
    </xf>
    <xf numFmtId="0" fontId="8" fillId="0" borderId="16" xfId="0" applyFont="1" applyBorder="1" applyAlignment="1">
      <alignment horizontal="center" vertical="center" wrapText="1"/>
    </xf>
    <xf numFmtId="0" fontId="28" fillId="7" borderId="19" xfId="0" applyFont="1" applyFill="1" applyBorder="1" applyAlignment="1">
      <alignment horizontal="center"/>
    </xf>
    <xf numFmtId="0" fontId="28" fillId="7" borderId="8" xfId="0" applyFont="1" applyFill="1" applyBorder="1" applyAlignment="1">
      <alignment horizontal="center"/>
    </xf>
    <xf numFmtId="0" fontId="28" fillId="7" borderId="3" xfId="0" applyFont="1" applyFill="1" applyBorder="1" applyAlignment="1">
      <alignment horizontal="center"/>
    </xf>
    <xf numFmtId="0" fontId="28" fillId="7" borderId="22" xfId="0" applyFont="1" applyFill="1" applyBorder="1" applyAlignment="1">
      <alignment horizontal="center"/>
    </xf>
    <xf numFmtId="0" fontId="28" fillId="7" borderId="1" xfId="0" applyFont="1" applyFill="1" applyBorder="1" applyAlignment="1">
      <alignment horizontal="center"/>
    </xf>
    <xf numFmtId="0" fontId="28" fillId="7" borderId="4" xfId="0" applyFont="1" applyFill="1" applyBorder="1" applyAlignment="1">
      <alignment horizontal="center"/>
    </xf>
    <xf numFmtId="0" fontId="29" fillId="11" borderId="22"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12" borderId="22" xfId="0" applyFont="1" applyFill="1" applyBorder="1" applyAlignment="1">
      <alignment horizontal="center" vertical="center" wrapText="1"/>
    </xf>
    <xf numFmtId="0" fontId="29" fillId="12" borderId="20" xfId="0" applyFont="1" applyFill="1" applyBorder="1" applyAlignment="1">
      <alignment horizontal="center" vertical="center" wrapText="1"/>
    </xf>
    <xf numFmtId="0" fontId="29" fillId="11" borderId="20"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0" fillId="4" borderId="18" xfId="0" applyFont="1" applyFill="1" applyBorder="1" applyAlignment="1">
      <alignment horizontal="center"/>
    </xf>
    <xf numFmtId="0" fontId="20" fillId="4" borderId="39" xfId="0" applyFont="1" applyFill="1" applyBorder="1" applyAlignment="1">
      <alignment horizontal="center"/>
    </xf>
    <xf numFmtId="0" fontId="20" fillId="4" borderId="40" xfId="0" applyFont="1" applyFill="1" applyBorder="1" applyAlignment="1">
      <alignment horizontal="center"/>
    </xf>
    <xf numFmtId="0" fontId="0" fillId="4" borderId="18"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11" fillId="4" borderId="26" xfId="0" applyFont="1" applyFill="1" applyBorder="1" applyAlignment="1">
      <alignment horizontal="center"/>
    </xf>
    <xf numFmtId="0" fontId="11" fillId="4" borderId="27" xfId="0" applyFont="1" applyFill="1" applyBorder="1" applyAlignment="1">
      <alignment horizontal="center"/>
    </xf>
    <xf numFmtId="0" fontId="11" fillId="4" borderId="13" xfId="0" applyFont="1" applyFill="1" applyBorder="1" applyAlignment="1">
      <alignment horizontal="center"/>
    </xf>
    <xf numFmtId="0" fontId="11" fillId="4" borderId="18" xfId="0" applyFont="1" applyFill="1" applyBorder="1" applyAlignment="1">
      <alignment horizontal="center"/>
    </xf>
    <xf numFmtId="0" fontId="11" fillId="4" borderId="39" xfId="0" applyFont="1" applyFill="1" applyBorder="1" applyAlignment="1">
      <alignment horizontal="center"/>
    </xf>
    <xf numFmtId="0" fontId="11" fillId="4" borderId="40" xfId="0" applyFont="1" applyFill="1" applyBorder="1" applyAlignment="1">
      <alignment horizontal="center"/>
    </xf>
    <xf numFmtId="0" fontId="11" fillId="4" borderId="49" xfId="0" applyFont="1" applyFill="1" applyBorder="1" applyAlignment="1">
      <alignment horizontal="center"/>
    </xf>
    <xf numFmtId="0" fontId="11" fillId="4" borderId="47" xfId="0" applyFont="1" applyFill="1" applyBorder="1" applyAlignment="1">
      <alignment horizontal="center"/>
    </xf>
    <xf numFmtId="0" fontId="11" fillId="4" borderId="50" xfId="0" applyFont="1" applyFill="1" applyBorder="1" applyAlignment="1">
      <alignment horizontal="center"/>
    </xf>
    <xf numFmtId="0" fontId="11" fillId="4" borderId="10" xfId="0" applyFont="1" applyFill="1" applyBorder="1" applyAlignment="1">
      <alignment horizontal="center"/>
    </xf>
    <xf numFmtId="0" fontId="11" fillId="4" borderId="28" xfId="0" applyFont="1" applyFill="1" applyBorder="1" applyAlignment="1">
      <alignment horizontal="center"/>
    </xf>
    <xf numFmtId="0" fontId="11" fillId="4" borderId="43" xfId="0" applyFont="1" applyFill="1" applyBorder="1" applyAlignment="1">
      <alignment horizontal="center"/>
    </xf>
    <xf numFmtId="0" fontId="4" fillId="4" borderId="18" xfId="0" applyFont="1" applyFill="1" applyBorder="1" applyAlignment="1">
      <alignment horizontal="left"/>
    </xf>
    <xf numFmtId="0" fontId="4" fillId="4" borderId="39" xfId="0" applyFont="1" applyFill="1" applyBorder="1" applyAlignment="1">
      <alignment horizontal="left"/>
    </xf>
    <xf numFmtId="0" fontId="4" fillId="4" borderId="40" xfId="0" applyFont="1" applyFill="1" applyBorder="1" applyAlignment="1">
      <alignment horizontal="left"/>
    </xf>
    <xf numFmtId="0" fontId="11" fillId="4" borderId="18" xfId="0" applyFont="1" applyFill="1" applyBorder="1" applyAlignment="1">
      <alignment horizontal="center" wrapText="1"/>
    </xf>
    <xf numFmtId="0" fontId="11" fillId="4" borderId="39" xfId="0" applyFont="1" applyFill="1" applyBorder="1" applyAlignment="1">
      <alignment horizontal="center" wrapText="1"/>
    </xf>
    <xf numFmtId="0" fontId="11" fillId="4" borderId="40" xfId="0" applyFont="1" applyFill="1" applyBorder="1" applyAlignment="1">
      <alignment horizontal="center" wrapText="1"/>
    </xf>
    <xf numFmtId="0" fontId="11" fillId="4" borderId="34" xfId="0" applyFont="1" applyFill="1" applyBorder="1" applyAlignment="1">
      <alignment horizontal="center"/>
    </xf>
    <xf numFmtId="0" fontId="11" fillId="4" borderId="0" xfId="0" applyFont="1" applyFill="1" applyBorder="1" applyAlignment="1">
      <alignment horizontal="center"/>
    </xf>
    <xf numFmtId="0" fontId="11" fillId="4" borderId="38" xfId="0" applyFont="1" applyFill="1" applyBorder="1" applyAlignment="1">
      <alignment horizontal="center"/>
    </xf>
    <xf numFmtId="0" fontId="0" fillId="4" borderId="39" xfId="0" applyFill="1" applyBorder="1" applyAlignment="1">
      <alignment horizontal="left"/>
    </xf>
    <xf numFmtId="0" fontId="0" fillId="4" borderId="40" xfId="0" applyFill="1" applyBorder="1" applyAlignment="1">
      <alignment horizontal="left"/>
    </xf>
    <xf numFmtId="172" fontId="0" fillId="0" borderId="0" xfId="0" applyNumberFormat="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2</xdr:col>
      <xdr:colOff>123825</xdr:colOff>
      <xdr:row>24</xdr:row>
      <xdr:rowOff>28575</xdr:rowOff>
    </xdr:to>
    <xdr:pic>
      <xdr:nvPicPr>
        <xdr:cNvPr id="2" name="Picture 499" descr="*"/>
        <xdr:cNvPicPr>
          <a:picLocks noChangeAspect="1" noChangeArrowheads="1"/>
        </xdr:cNvPicPr>
      </xdr:nvPicPr>
      <xdr:blipFill>
        <a:blip xmlns:r="http://schemas.openxmlformats.org/officeDocument/2006/relationships" r:embed="rId1" cstate="print"/>
        <a:srcRect/>
        <a:stretch>
          <a:fillRect/>
        </a:stretch>
      </xdr:blipFill>
      <xdr:spPr bwMode="auto">
        <a:xfrm>
          <a:off x="6229350" y="57740550"/>
          <a:ext cx="123825" cy="28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30</xdr:row>
      <xdr:rowOff>0</xdr:rowOff>
    </xdr:from>
    <xdr:to>
      <xdr:col>2</xdr:col>
      <xdr:colOff>123825</xdr:colOff>
      <xdr:row>30</xdr:row>
      <xdr:rowOff>123825</xdr:rowOff>
    </xdr:to>
    <xdr:pic>
      <xdr:nvPicPr>
        <xdr:cNvPr id="2" name="Picture 34"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124122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3" name="Picture 35"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1746050"/>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4" name="Picture 36"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225087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5" name="Picture 37"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2755700"/>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6" name="Picture 38"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3260525"/>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7" name="Picture 39"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3765350"/>
          <a:ext cx="123825" cy="123825"/>
        </a:xfrm>
        <a:prstGeom prst="rect">
          <a:avLst/>
        </a:prstGeom>
        <a:noFill/>
        <a:ln w="9525">
          <a:noFill/>
          <a:miter lim="800000"/>
          <a:headEnd/>
          <a:tailEnd/>
        </a:ln>
      </xdr:spPr>
    </xdr:pic>
    <xdr:clientData/>
  </xdr:twoCellAnchor>
  <xdr:twoCellAnchor editAs="oneCell">
    <xdr:from>
      <xdr:col>2</xdr:col>
      <xdr:colOff>0</xdr:colOff>
      <xdr:row>30</xdr:row>
      <xdr:rowOff>0</xdr:rowOff>
    </xdr:from>
    <xdr:to>
      <xdr:col>2</xdr:col>
      <xdr:colOff>123825</xdr:colOff>
      <xdr:row>30</xdr:row>
      <xdr:rowOff>123825</xdr:rowOff>
    </xdr:to>
    <xdr:pic>
      <xdr:nvPicPr>
        <xdr:cNvPr id="8" name="Picture 40" descr="*"/>
        <xdr:cNvPicPr>
          <a:picLocks noChangeAspect="1" noChangeArrowheads="1"/>
        </xdr:cNvPicPr>
      </xdr:nvPicPr>
      <xdr:blipFill>
        <a:blip xmlns:r="http://schemas.openxmlformats.org/officeDocument/2006/relationships" r:embed="rId1" cstate="print"/>
        <a:srcRect/>
        <a:stretch>
          <a:fillRect/>
        </a:stretch>
      </xdr:blipFill>
      <xdr:spPr bwMode="auto">
        <a:xfrm>
          <a:off x="15744825" y="100736400"/>
          <a:ext cx="123825" cy="123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abSelected="1" view="pageBreakPreview" topLeftCell="F15" zoomScaleNormal="70" zoomScaleSheetLayoutView="100" workbookViewId="0">
      <selection activeCell="V20" sqref="V20"/>
    </sheetView>
  </sheetViews>
  <sheetFormatPr baseColWidth="10" defaultRowHeight="12.75" outlineLevelCol="1" x14ac:dyDescent="0.2"/>
  <cols>
    <col min="1" max="1" width="2.85546875" customWidth="1"/>
    <col min="2" max="2" width="31.140625" customWidth="1"/>
    <col min="3" max="3" width="69.7109375" customWidth="1"/>
    <col min="4" max="4" width="15.42578125" customWidth="1"/>
    <col min="5" max="5" width="62.42578125" customWidth="1"/>
    <col min="6" max="6" width="7" customWidth="1" outlineLevel="1"/>
    <col min="7" max="7" width="12.85546875" customWidth="1" outlineLevel="1"/>
    <col min="8" max="8" width="7.7109375" hidden="1" customWidth="1"/>
    <col min="9" max="9" width="11.5703125" customWidth="1"/>
    <col min="10" max="10" width="8.42578125" customWidth="1"/>
    <col min="11" max="11" width="12.42578125" customWidth="1"/>
    <col min="12" max="12" width="7" customWidth="1"/>
    <col min="13" max="13" width="4.5703125" customWidth="1"/>
    <col min="14" max="14" width="7.5703125" customWidth="1"/>
    <col min="15" max="15" width="7.85546875" customWidth="1"/>
    <col min="16" max="16" width="5" customWidth="1"/>
    <col min="17" max="17" width="4.140625" customWidth="1"/>
    <col min="18" max="18" width="7" customWidth="1"/>
    <col min="19" max="19" width="15" customWidth="1"/>
    <col min="20" max="20" width="12.7109375" customWidth="1"/>
    <col min="21" max="21" width="23.7109375" customWidth="1"/>
  </cols>
  <sheetData>
    <row r="1" spans="1:21" ht="18.75" customHeight="1" thickBot="1" x14ac:dyDescent="0.25">
      <c r="A1" s="218"/>
      <c r="B1" s="218"/>
      <c r="C1" s="218"/>
      <c r="D1" s="218"/>
      <c r="E1" s="218"/>
      <c r="F1" s="218"/>
      <c r="G1" s="218"/>
      <c r="H1" s="218"/>
      <c r="I1" s="218"/>
      <c r="J1" s="218"/>
      <c r="K1" s="218"/>
      <c r="L1" s="218"/>
      <c r="M1" s="218"/>
      <c r="N1" s="218"/>
      <c r="O1" s="218"/>
      <c r="P1" s="218"/>
      <c r="Q1" s="218"/>
      <c r="R1" s="218"/>
      <c r="S1" s="218"/>
      <c r="T1" s="218"/>
    </row>
    <row r="2" spans="1:21" ht="42" customHeight="1" thickBot="1" x14ac:dyDescent="0.25">
      <c r="A2" s="218"/>
      <c r="B2" s="550" t="s">
        <v>154</v>
      </c>
      <c r="C2" s="551"/>
      <c r="D2" s="551"/>
      <c r="E2" s="551"/>
      <c r="F2" s="551"/>
      <c r="G2" s="551"/>
      <c r="H2" s="551"/>
      <c r="I2" s="551"/>
      <c r="J2" s="551"/>
      <c r="K2" s="551"/>
      <c r="L2" s="551"/>
      <c r="M2" s="551"/>
      <c r="N2" s="551"/>
      <c r="O2" s="551"/>
      <c r="P2" s="551"/>
      <c r="Q2" s="551"/>
      <c r="R2" s="551"/>
      <c r="S2" s="552"/>
    </row>
    <row r="3" spans="1:21" ht="30.75" customHeight="1" thickBot="1" x14ac:dyDescent="0.25">
      <c r="A3" s="218"/>
      <c r="B3" s="550" t="s">
        <v>398</v>
      </c>
      <c r="C3" s="551"/>
      <c r="D3" s="551"/>
      <c r="E3" s="551"/>
      <c r="F3" s="551"/>
      <c r="G3" s="551"/>
      <c r="H3" s="551"/>
      <c r="I3" s="551"/>
      <c r="J3" s="551"/>
      <c r="K3" s="551"/>
      <c r="L3" s="551"/>
      <c r="M3" s="551"/>
      <c r="N3" s="551"/>
      <c r="O3" s="551"/>
      <c r="P3" s="551"/>
      <c r="Q3" s="551"/>
      <c r="R3" s="551"/>
      <c r="S3" s="552"/>
    </row>
    <row r="4" spans="1:21" ht="35.25" customHeight="1" thickBot="1" x14ac:dyDescent="0.25">
      <c r="A4" s="219"/>
      <c r="B4" s="559" t="s">
        <v>157</v>
      </c>
      <c r="C4" s="550" t="s">
        <v>41</v>
      </c>
      <c r="D4" s="551"/>
      <c r="E4" s="551"/>
      <c r="F4" s="551"/>
      <c r="G4" s="551"/>
      <c r="H4" s="551"/>
      <c r="I4" s="551"/>
      <c r="J4" s="551"/>
      <c r="K4" s="556"/>
      <c r="L4" s="556"/>
      <c r="M4" s="550" t="s">
        <v>31</v>
      </c>
      <c r="N4" s="551"/>
      <c r="O4" s="551"/>
      <c r="P4" s="551"/>
      <c r="Q4" s="551"/>
      <c r="R4" s="551"/>
      <c r="S4" s="557" t="s">
        <v>15</v>
      </c>
    </row>
    <row r="5" spans="1:21" ht="370.5" customHeight="1" thickBot="1" x14ac:dyDescent="0.25">
      <c r="A5" s="219"/>
      <c r="B5" s="560"/>
      <c r="C5" s="106" t="s">
        <v>28</v>
      </c>
      <c r="D5" s="107" t="s">
        <v>29</v>
      </c>
      <c r="E5" s="106" t="s">
        <v>0</v>
      </c>
      <c r="F5" s="108" t="s">
        <v>17</v>
      </c>
      <c r="G5" s="108" t="s">
        <v>18</v>
      </c>
      <c r="H5" s="109" t="s">
        <v>19</v>
      </c>
      <c r="I5" s="108" t="s">
        <v>36</v>
      </c>
      <c r="J5" s="108" t="s">
        <v>217</v>
      </c>
      <c r="K5" s="108" t="s">
        <v>20</v>
      </c>
      <c r="L5" s="110" t="s">
        <v>21</v>
      </c>
      <c r="M5" s="108" t="s">
        <v>16</v>
      </c>
      <c r="N5" s="109" t="s">
        <v>22</v>
      </c>
      <c r="O5" s="108" t="s">
        <v>23</v>
      </c>
      <c r="P5" s="108" t="s">
        <v>32</v>
      </c>
      <c r="Q5" s="109" t="s">
        <v>24</v>
      </c>
      <c r="R5" s="110" t="s">
        <v>25</v>
      </c>
      <c r="S5" s="558"/>
    </row>
    <row r="6" spans="1:21" ht="18" customHeight="1" thickBot="1" x14ac:dyDescent="0.25">
      <c r="A6" s="219"/>
      <c r="B6" s="553" t="s">
        <v>37</v>
      </c>
      <c r="C6" s="554"/>
      <c r="D6" s="554"/>
      <c r="E6" s="554"/>
      <c r="F6" s="554"/>
      <c r="G6" s="554"/>
      <c r="H6" s="554"/>
      <c r="I6" s="554"/>
      <c r="J6" s="535"/>
      <c r="K6" s="554"/>
      <c r="L6" s="554"/>
      <c r="M6" s="554"/>
      <c r="N6" s="554"/>
      <c r="O6" s="554"/>
      <c r="P6" s="554"/>
      <c r="Q6" s="554"/>
      <c r="R6" s="554"/>
      <c r="S6" s="555"/>
    </row>
    <row r="7" spans="1:21" ht="72" customHeight="1" x14ac:dyDescent="0.2">
      <c r="A7" s="218"/>
      <c r="B7" s="527" t="s">
        <v>38</v>
      </c>
      <c r="C7" s="223" t="s">
        <v>39</v>
      </c>
      <c r="D7" s="224" t="s">
        <v>13</v>
      </c>
      <c r="E7" s="225" t="s">
        <v>40</v>
      </c>
      <c r="F7" s="224">
        <v>116</v>
      </c>
      <c r="G7" s="248">
        <v>116</v>
      </c>
      <c r="H7" s="248"/>
      <c r="I7" s="249">
        <f>(G7/F7)*100</f>
        <v>100</v>
      </c>
      <c r="J7" s="243">
        <f>(360+28)</f>
        <v>388</v>
      </c>
      <c r="K7" s="248">
        <v>116</v>
      </c>
      <c r="L7" s="249">
        <f>(K7/J7)*100</f>
        <v>29.896907216494846</v>
      </c>
      <c r="M7" s="524">
        <f>(22597940139.27+6614844042.67)</f>
        <v>29212784181.940002</v>
      </c>
      <c r="N7" s="524">
        <f>(22597936401.65+6614544743.5)</f>
        <v>29212481145.150002</v>
      </c>
      <c r="O7" s="524">
        <f>(N7/M7)*100</f>
        <v>99.998962656937749</v>
      </c>
      <c r="P7" s="524">
        <v>98024311093.460007</v>
      </c>
      <c r="Q7" s="524">
        <f>+N7</f>
        <v>29212481145.150002</v>
      </c>
      <c r="R7" s="524">
        <f>(Q7/P7)*100</f>
        <v>29.801261359845459</v>
      </c>
      <c r="S7" s="241"/>
      <c r="T7" s="103" t="s">
        <v>167</v>
      </c>
    </row>
    <row r="8" spans="1:21" ht="54" x14ac:dyDescent="0.2">
      <c r="A8" s="218"/>
      <c r="B8" s="527"/>
      <c r="C8" s="228" t="s">
        <v>166</v>
      </c>
      <c r="D8" s="226" t="s">
        <v>13</v>
      </c>
      <c r="E8" s="227" t="s">
        <v>158</v>
      </c>
      <c r="F8" s="226">
        <v>106</v>
      </c>
      <c r="G8" s="248">
        <v>106</v>
      </c>
      <c r="H8" s="248"/>
      <c r="I8" s="249">
        <f t="shared" ref="I8:I12" si="0">(G8/F8)*100</f>
        <v>100</v>
      </c>
      <c r="J8" s="243">
        <f>(180+62)</f>
        <v>242</v>
      </c>
      <c r="K8" s="248">
        <v>106</v>
      </c>
      <c r="L8" s="249">
        <f t="shared" ref="L8:L12" si="1">(K8/J8)*100</f>
        <v>43.801652892561982</v>
      </c>
      <c r="M8" s="525"/>
      <c r="N8" s="525"/>
      <c r="O8" s="525"/>
      <c r="P8" s="525"/>
      <c r="Q8" s="525"/>
      <c r="R8" s="525"/>
      <c r="S8" s="242"/>
      <c r="T8" s="103" t="s">
        <v>167</v>
      </c>
    </row>
    <row r="9" spans="1:21" ht="18" x14ac:dyDescent="0.2">
      <c r="A9" s="218"/>
      <c r="B9" s="527"/>
      <c r="C9" s="530" t="s">
        <v>159</v>
      </c>
      <c r="D9" s="226" t="s">
        <v>13</v>
      </c>
      <c r="E9" s="227" t="s">
        <v>160</v>
      </c>
      <c r="F9" s="226">
        <v>1</v>
      </c>
      <c r="G9" s="248">
        <v>1</v>
      </c>
      <c r="H9" s="248"/>
      <c r="I9" s="249">
        <f t="shared" si="0"/>
        <v>100</v>
      </c>
      <c r="J9" s="243">
        <v>4</v>
      </c>
      <c r="K9" s="248">
        <v>1</v>
      </c>
      <c r="L9" s="249">
        <f t="shared" si="1"/>
        <v>25</v>
      </c>
      <c r="M9" s="525"/>
      <c r="N9" s="525"/>
      <c r="O9" s="525"/>
      <c r="P9" s="525"/>
      <c r="Q9" s="525"/>
      <c r="R9" s="525"/>
      <c r="S9" s="242"/>
      <c r="T9" s="103" t="s">
        <v>168</v>
      </c>
    </row>
    <row r="10" spans="1:21" ht="54" x14ac:dyDescent="0.2">
      <c r="A10" s="218"/>
      <c r="B10" s="527"/>
      <c r="C10" s="530"/>
      <c r="D10" s="226" t="s">
        <v>14</v>
      </c>
      <c r="E10" s="227" t="s">
        <v>161</v>
      </c>
      <c r="F10" s="226">
        <v>25</v>
      </c>
      <c r="G10" s="248">
        <v>25</v>
      </c>
      <c r="H10" s="248"/>
      <c r="I10" s="249">
        <f t="shared" si="0"/>
        <v>100</v>
      </c>
      <c r="J10" s="244">
        <v>100</v>
      </c>
      <c r="K10" s="248">
        <v>25</v>
      </c>
      <c r="L10" s="249">
        <f t="shared" si="1"/>
        <v>25</v>
      </c>
      <c r="M10" s="525"/>
      <c r="N10" s="525"/>
      <c r="O10" s="525"/>
      <c r="P10" s="525"/>
      <c r="Q10" s="525"/>
      <c r="R10" s="525"/>
      <c r="S10" s="242"/>
      <c r="T10" s="103" t="s">
        <v>168</v>
      </c>
    </row>
    <row r="11" spans="1:21" ht="18" x14ac:dyDescent="0.2">
      <c r="A11" s="218"/>
      <c r="B11" s="527"/>
      <c r="C11" s="229" t="s">
        <v>162</v>
      </c>
      <c r="D11" s="226" t="s">
        <v>13</v>
      </c>
      <c r="E11" s="230" t="s">
        <v>163</v>
      </c>
      <c r="F11" s="234">
        <v>1</v>
      </c>
      <c r="G11" s="248">
        <v>1</v>
      </c>
      <c r="H11" s="248"/>
      <c r="I11" s="249">
        <f t="shared" si="0"/>
        <v>100</v>
      </c>
      <c r="J11" s="244">
        <v>1</v>
      </c>
      <c r="K11" s="248">
        <v>1</v>
      </c>
      <c r="L11" s="249">
        <f t="shared" si="1"/>
        <v>100</v>
      </c>
      <c r="M11" s="525"/>
      <c r="N11" s="525"/>
      <c r="O11" s="525"/>
      <c r="P11" s="525"/>
      <c r="Q11" s="525"/>
      <c r="R11" s="525"/>
      <c r="S11" s="242"/>
      <c r="T11" s="261" t="s">
        <v>169</v>
      </c>
    </row>
    <row r="12" spans="1:21" ht="63" customHeight="1" thickBot="1" x14ac:dyDescent="0.25">
      <c r="A12" s="218"/>
      <c r="B12" s="527"/>
      <c r="C12" s="231" t="s">
        <v>164</v>
      </c>
      <c r="D12" s="232" t="s">
        <v>13</v>
      </c>
      <c r="E12" s="233" t="s">
        <v>165</v>
      </c>
      <c r="F12" s="235">
        <v>660</v>
      </c>
      <c r="G12" s="248">
        <v>660</v>
      </c>
      <c r="H12" s="248"/>
      <c r="I12" s="249">
        <f t="shared" si="0"/>
        <v>100</v>
      </c>
      <c r="J12" s="243">
        <v>2340</v>
      </c>
      <c r="K12" s="248">
        <v>660</v>
      </c>
      <c r="L12" s="249">
        <f t="shared" si="1"/>
        <v>28.205128205128204</v>
      </c>
      <c r="M12" s="526"/>
      <c r="N12" s="526"/>
      <c r="O12" s="526"/>
      <c r="P12" s="526"/>
      <c r="Q12" s="526"/>
      <c r="R12" s="526"/>
      <c r="S12" s="242"/>
      <c r="T12" s="103" t="s">
        <v>170</v>
      </c>
    </row>
    <row r="13" spans="1:21" ht="38.25" customHeight="1" thickBot="1" x14ac:dyDescent="0.25">
      <c r="A13" s="218"/>
      <c r="B13" s="528"/>
      <c r="C13" s="531" t="s">
        <v>51</v>
      </c>
      <c r="D13" s="531"/>
      <c r="E13" s="531"/>
      <c r="F13" s="240">
        <v>600</v>
      </c>
      <c r="G13" s="465">
        <f>(I13/F13)</f>
        <v>1</v>
      </c>
      <c r="H13" s="240"/>
      <c r="I13" s="239">
        <f>SUM(I6:I12)</f>
        <v>600</v>
      </c>
      <c r="J13" s="240">
        <v>600</v>
      </c>
      <c r="K13" s="465">
        <f>(L13/J13)</f>
        <v>0.41983948052364167</v>
      </c>
      <c r="L13" s="240">
        <f>SUM(L6:L12)</f>
        <v>251.90368831418502</v>
      </c>
      <c r="M13" s="250"/>
      <c r="N13" s="251"/>
      <c r="O13" s="252"/>
      <c r="P13" s="251"/>
      <c r="Q13" s="251"/>
      <c r="R13" s="239"/>
      <c r="S13" s="253"/>
    </row>
    <row r="14" spans="1:21" ht="19.5" customHeight="1" thickBot="1" x14ac:dyDescent="0.25">
      <c r="A14" s="218"/>
      <c r="B14" s="553" t="s">
        <v>37</v>
      </c>
      <c r="C14" s="554"/>
      <c r="D14" s="554"/>
      <c r="E14" s="554"/>
      <c r="F14" s="554"/>
      <c r="G14" s="554"/>
      <c r="H14" s="554"/>
      <c r="I14" s="554"/>
      <c r="J14" s="554"/>
      <c r="K14" s="554"/>
      <c r="L14" s="554"/>
      <c r="M14" s="554"/>
      <c r="N14" s="554"/>
      <c r="O14" s="554"/>
      <c r="P14" s="554"/>
      <c r="Q14" s="554"/>
      <c r="R14" s="554"/>
      <c r="S14" s="555"/>
    </row>
    <row r="15" spans="1:21" ht="108.75" customHeight="1" x14ac:dyDescent="0.2">
      <c r="A15" s="218"/>
      <c r="B15" s="561" t="s">
        <v>42</v>
      </c>
      <c r="C15" s="262" t="s">
        <v>171</v>
      </c>
      <c r="D15" s="263" t="s">
        <v>12</v>
      </c>
      <c r="E15" s="264" t="s">
        <v>172</v>
      </c>
      <c r="F15" s="263">
        <v>6</v>
      </c>
      <c r="G15" s="236">
        <v>6</v>
      </c>
      <c r="H15" s="236"/>
      <c r="I15" s="237">
        <f>(G15/F15)*100</f>
        <v>100</v>
      </c>
      <c r="J15" s="236">
        <v>43</v>
      </c>
      <c r="K15" s="236">
        <v>6</v>
      </c>
      <c r="L15" s="237">
        <f>(K15/J15)*100</f>
        <v>13.953488372093023</v>
      </c>
      <c r="M15" s="522">
        <v>1878000000</v>
      </c>
      <c r="N15" s="522">
        <f>(1776218531.88+99998400)</f>
        <v>1876216931.8800001</v>
      </c>
      <c r="O15" s="522">
        <f t="shared" ref="O15" si="2">(N15/M15)*100</f>
        <v>99.905054945686913</v>
      </c>
      <c r="P15" s="522">
        <v>7595225474.6999998</v>
      </c>
      <c r="Q15" s="522">
        <f>+N15</f>
        <v>1876216931.8800001</v>
      </c>
      <c r="R15" s="522">
        <f t="shared" ref="R15" si="3">(Q15/P15)*100</f>
        <v>24.702583723547825</v>
      </c>
      <c r="S15" s="407" t="s">
        <v>391</v>
      </c>
      <c r="T15" s="103" t="s">
        <v>168</v>
      </c>
    </row>
    <row r="16" spans="1:21" ht="54.75" customHeight="1" x14ac:dyDescent="0.2">
      <c r="A16" s="218"/>
      <c r="B16" s="562"/>
      <c r="C16" s="265" t="s">
        <v>173</v>
      </c>
      <c r="D16" s="266" t="s">
        <v>12</v>
      </c>
      <c r="E16" s="238" t="s">
        <v>174</v>
      </c>
      <c r="F16" s="266">
        <v>1</v>
      </c>
      <c r="G16" s="43">
        <v>1</v>
      </c>
      <c r="H16" s="222"/>
      <c r="I16" s="237">
        <f t="shared" ref="I16:I17" si="4">(G16/F16)*100</f>
        <v>100</v>
      </c>
      <c r="J16" s="43">
        <v>4</v>
      </c>
      <c r="K16" s="43">
        <v>1</v>
      </c>
      <c r="L16" s="237">
        <f t="shared" ref="L16:L17" si="5">(K16/J16)*100</f>
        <v>25</v>
      </c>
      <c r="M16" s="523"/>
      <c r="N16" s="523"/>
      <c r="O16" s="523"/>
      <c r="P16" s="523"/>
      <c r="Q16" s="523"/>
      <c r="R16" s="523"/>
      <c r="S16" s="73"/>
      <c r="T16" s="103" t="s">
        <v>168</v>
      </c>
      <c r="U16" s="748">
        <v>1876216932</v>
      </c>
    </row>
    <row r="17" spans="1:20" ht="54.75" customHeight="1" x14ac:dyDescent="0.2">
      <c r="A17" s="218"/>
      <c r="B17" s="562"/>
      <c r="C17" s="267" t="s">
        <v>175</v>
      </c>
      <c r="D17" s="268" t="s">
        <v>12</v>
      </c>
      <c r="E17" s="269" t="s">
        <v>176</v>
      </c>
      <c r="F17" s="268">
        <v>2</v>
      </c>
      <c r="G17" s="43">
        <v>2</v>
      </c>
      <c r="H17" s="222"/>
      <c r="I17" s="237">
        <f t="shared" si="4"/>
        <v>100</v>
      </c>
      <c r="J17" s="43">
        <v>8</v>
      </c>
      <c r="K17" s="43">
        <v>2</v>
      </c>
      <c r="L17" s="237">
        <f t="shared" si="5"/>
        <v>25</v>
      </c>
      <c r="M17" s="523"/>
      <c r="N17" s="523"/>
      <c r="O17" s="523"/>
      <c r="P17" s="523"/>
      <c r="Q17" s="523"/>
      <c r="R17" s="523"/>
      <c r="S17" s="254"/>
      <c r="T17" s="103" t="s">
        <v>168</v>
      </c>
    </row>
    <row r="18" spans="1:20" ht="30" customHeight="1" thickBot="1" x14ac:dyDescent="0.25">
      <c r="A18" s="218"/>
      <c r="B18" s="563"/>
      <c r="C18" s="529" t="s">
        <v>51</v>
      </c>
      <c r="D18" s="529"/>
      <c r="E18" s="529"/>
      <c r="F18" s="255">
        <v>300</v>
      </c>
      <c r="G18" s="464">
        <f>(I18/F18)</f>
        <v>1</v>
      </c>
      <c r="H18" s="255"/>
      <c r="I18" s="43">
        <f>SUM(I15:I17)</f>
        <v>300</v>
      </c>
      <c r="J18" s="255">
        <v>300</v>
      </c>
      <c r="K18" s="464">
        <f>(L18/J18)</f>
        <v>0.2131782945736434</v>
      </c>
      <c r="L18" s="255">
        <f>SUM(L15:L17)</f>
        <v>63.95348837209302</v>
      </c>
      <c r="M18" s="256"/>
      <c r="N18" s="257"/>
      <c r="O18" s="258"/>
      <c r="P18" s="257"/>
      <c r="Q18" s="257"/>
      <c r="R18" s="258"/>
      <c r="S18" s="259"/>
      <c r="T18" s="21"/>
    </row>
    <row r="19" spans="1:20" ht="24" customHeight="1" thickBot="1" x14ac:dyDescent="0.25">
      <c r="A19" s="218"/>
      <c r="B19" s="534" t="s">
        <v>37</v>
      </c>
      <c r="C19" s="535"/>
      <c r="D19" s="535"/>
      <c r="E19" s="535"/>
      <c r="F19" s="535"/>
      <c r="G19" s="535"/>
      <c r="H19" s="535"/>
      <c r="I19" s="535"/>
      <c r="J19" s="535"/>
      <c r="K19" s="535"/>
      <c r="L19" s="535"/>
      <c r="M19" s="535"/>
      <c r="N19" s="535"/>
      <c r="O19" s="535"/>
      <c r="P19" s="535"/>
      <c r="Q19" s="535"/>
      <c r="R19" s="535"/>
      <c r="S19" s="536"/>
    </row>
    <row r="20" spans="1:20" ht="75.75" customHeight="1" x14ac:dyDescent="0.2">
      <c r="A20" s="218"/>
      <c r="B20" s="547" t="s">
        <v>43</v>
      </c>
      <c r="C20" s="223" t="s">
        <v>177</v>
      </c>
      <c r="D20" s="224" t="s">
        <v>13</v>
      </c>
      <c r="E20" s="276" t="s">
        <v>178</v>
      </c>
      <c r="F20" s="279">
        <v>0</v>
      </c>
      <c r="G20" s="279">
        <v>0</v>
      </c>
      <c r="H20" s="279"/>
      <c r="I20" s="305">
        <v>0</v>
      </c>
      <c r="J20" s="279">
        <v>4</v>
      </c>
      <c r="K20" s="279">
        <v>0</v>
      </c>
      <c r="L20" s="305">
        <f>(K20/J20)*100</f>
        <v>0</v>
      </c>
      <c r="M20" s="524">
        <v>129455921.20999999</v>
      </c>
      <c r="N20" s="524">
        <v>129455559.2</v>
      </c>
      <c r="O20" s="524">
        <f t="shared" ref="O20" si="6">(N20/M20)*100</f>
        <v>99.999720360415651</v>
      </c>
      <c r="P20" s="524">
        <v>1600000000</v>
      </c>
      <c r="Q20" s="524">
        <f>+N20</f>
        <v>129455559.2</v>
      </c>
      <c r="R20" s="524">
        <f t="shared" ref="R20" si="7">(Q20/P20)*100</f>
        <v>8.0909724500000006</v>
      </c>
      <c r="S20" s="273"/>
      <c r="T20" s="103" t="s">
        <v>195</v>
      </c>
    </row>
    <row r="21" spans="1:20" ht="36.75" customHeight="1" thickBot="1" x14ac:dyDescent="0.25">
      <c r="A21" s="218"/>
      <c r="B21" s="548"/>
      <c r="C21" s="228" t="s">
        <v>179</v>
      </c>
      <c r="D21" s="226" t="s">
        <v>13</v>
      </c>
      <c r="E21" s="230" t="s">
        <v>180</v>
      </c>
      <c r="F21" s="280">
        <v>1</v>
      </c>
      <c r="G21" s="498">
        <v>1</v>
      </c>
      <c r="H21" s="280"/>
      <c r="I21" s="249">
        <f t="shared" ref="I21:I23" si="8">(G21/F21)*100</f>
        <v>100</v>
      </c>
      <c r="J21" s="280">
        <v>2</v>
      </c>
      <c r="K21" s="458">
        <v>1</v>
      </c>
      <c r="L21" s="249">
        <f t="shared" ref="L21:L23" si="9">(K21/J21)*100</f>
        <v>50</v>
      </c>
      <c r="M21" s="525"/>
      <c r="N21" s="525"/>
      <c r="O21" s="525"/>
      <c r="P21" s="525"/>
      <c r="Q21" s="525"/>
      <c r="R21" s="525"/>
      <c r="S21" s="274"/>
      <c r="T21" s="103" t="s">
        <v>195</v>
      </c>
    </row>
    <row r="22" spans="1:20" ht="48" customHeight="1" thickBot="1" x14ac:dyDescent="0.25">
      <c r="A22" s="218"/>
      <c r="B22" s="548"/>
      <c r="C22" s="227" t="s">
        <v>181</v>
      </c>
      <c r="D22" s="226" t="s">
        <v>54</v>
      </c>
      <c r="E22" s="244" t="s">
        <v>182</v>
      </c>
      <c r="F22" s="280">
        <v>1</v>
      </c>
      <c r="G22" s="458">
        <v>0</v>
      </c>
      <c r="H22" s="220"/>
      <c r="I22" s="249">
        <f t="shared" si="8"/>
        <v>0</v>
      </c>
      <c r="J22" s="220">
        <v>2</v>
      </c>
      <c r="K22" s="458">
        <v>0</v>
      </c>
      <c r="L22" s="249">
        <f t="shared" si="9"/>
        <v>0</v>
      </c>
      <c r="M22" s="525"/>
      <c r="N22" s="525"/>
      <c r="O22" s="525"/>
      <c r="P22" s="525"/>
      <c r="Q22" s="525"/>
      <c r="R22" s="525"/>
      <c r="S22" s="50"/>
      <c r="T22" s="261" t="s">
        <v>195</v>
      </c>
    </row>
    <row r="23" spans="1:20" ht="102.75" customHeight="1" thickBot="1" x14ac:dyDescent="0.25">
      <c r="A23" s="218"/>
      <c r="B23" s="549"/>
      <c r="C23" s="277" t="s">
        <v>183</v>
      </c>
      <c r="D23" s="232" t="s">
        <v>54</v>
      </c>
      <c r="E23" s="278" t="s">
        <v>184</v>
      </c>
      <c r="F23" s="306">
        <v>1</v>
      </c>
      <c r="G23" s="221">
        <v>1</v>
      </c>
      <c r="H23" s="221"/>
      <c r="I23" s="307">
        <f t="shared" si="8"/>
        <v>100</v>
      </c>
      <c r="J23" s="281">
        <v>4</v>
      </c>
      <c r="K23" s="460">
        <v>1</v>
      </c>
      <c r="L23" s="307">
        <f t="shared" si="9"/>
        <v>25</v>
      </c>
      <c r="M23" s="526"/>
      <c r="N23" s="526"/>
      <c r="O23" s="526"/>
      <c r="P23" s="526"/>
      <c r="Q23" s="526"/>
      <c r="R23" s="526"/>
      <c r="S23" s="275"/>
      <c r="T23" s="480" t="s">
        <v>195</v>
      </c>
    </row>
    <row r="24" spans="1:20" ht="27.75" customHeight="1" thickBot="1" x14ac:dyDescent="0.25">
      <c r="A24" s="218"/>
      <c r="B24" s="270"/>
      <c r="C24" s="533" t="s">
        <v>51</v>
      </c>
      <c r="D24" s="533"/>
      <c r="E24" s="533"/>
      <c r="F24" s="271">
        <v>300</v>
      </c>
      <c r="G24" s="463">
        <f>(I24/F24)</f>
        <v>0.66666666666666663</v>
      </c>
      <c r="H24" s="271"/>
      <c r="I24" s="36">
        <f>SUM(I20:I23)</f>
        <v>200</v>
      </c>
      <c r="J24" s="271">
        <v>400</v>
      </c>
      <c r="K24" s="463">
        <f>(L24/J24)</f>
        <v>0.1875</v>
      </c>
      <c r="L24" s="271">
        <f>SUM(L20:L23)</f>
        <v>75</v>
      </c>
      <c r="M24" s="272"/>
      <c r="N24" s="272"/>
      <c r="O24" s="272"/>
      <c r="P24" s="272"/>
      <c r="Q24" s="272"/>
      <c r="R24" s="272"/>
      <c r="S24" s="260"/>
    </row>
    <row r="25" spans="1:20" ht="26.25" customHeight="1" thickBot="1" x14ac:dyDescent="0.25">
      <c r="A25" s="218"/>
      <c r="B25" s="534" t="s">
        <v>37</v>
      </c>
      <c r="C25" s="535"/>
      <c r="D25" s="535"/>
      <c r="E25" s="535"/>
      <c r="F25" s="535"/>
      <c r="G25" s="535"/>
      <c r="H25" s="535"/>
      <c r="I25" s="535"/>
      <c r="J25" s="535"/>
      <c r="K25" s="535"/>
      <c r="L25" s="535"/>
      <c r="M25" s="535"/>
      <c r="N25" s="535"/>
      <c r="O25" s="535"/>
      <c r="P25" s="535"/>
      <c r="Q25" s="535"/>
      <c r="R25" s="535"/>
      <c r="S25" s="536"/>
    </row>
    <row r="26" spans="1:20" ht="129" customHeight="1" x14ac:dyDescent="0.2">
      <c r="A26" s="218"/>
      <c r="B26" s="537" t="s">
        <v>44</v>
      </c>
      <c r="C26" s="284" t="s">
        <v>185</v>
      </c>
      <c r="D26" s="285" t="s">
        <v>58</v>
      </c>
      <c r="E26" s="286" t="s">
        <v>186</v>
      </c>
      <c r="F26" s="291"/>
      <c r="G26" s="65"/>
      <c r="H26" s="65"/>
      <c r="I26" s="292"/>
      <c r="J26" s="44">
        <v>3</v>
      </c>
      <c r="K26" s="65"/>
      <c r="L26" s="298">
        <f>(K26/J26)*100</f>
        <v>0</v>
      </c>
      <c r="M26" s="540">
        <f>(299682761.77+14210973.91)</f>
        <v>313893735.68000001</v>
      </c>
      <c r="N26" s="522">
        <f>(299681473.61+14210973.91)</f>
        <v>313892447.52000004</v>
      </c>
      <c r="O26" s="522">
        <f t="shared" ref="O26" si="10">(N26/M26)*100</f>
        <v>99.999589619080112</v>
      </c>
      <c r="P26" s="522">
        <v>1700000000</v>
      </c>
      <c r="Q26" s="522">
        <f>+N26</f>
        <v>313892447.52000004</v>
      </c>
      <c r="R26" s="544">
        <f t="shared" ref="R26" si="11">(Q26/P26)*100</f>
        <v>18.464261618823532</v>
      </c>
      <c r="S26" s="301"/>
      <c r="T26" s="261" t="s">
        <v>196</v>
      </c>
    </row>
    <row r="27" spans="1:20" ht="111" customHeight="1" x14ac:dyDescent="0.2">
      <c r="A27" s="218"/>
      <c r="B27" s="538"/>
      <c r="C27" s="287" t="s">
        <v>187</v>
      </c>
      <c r="D27" s="288" t="s">
        <v>58</v>
      </c>
      <c r="E27" s="289" t="s">
        <v>188</v>
      </c>
      <c r="F27" s="290">
        <v>1</v>
      </c>
      <c r="G27" s="37">
        <v>1</v>
      </c>
      <c r="H27" s="35"/>
      <c r="I27" s="237">
        <f t="shared" ref="I27:I30" si="12">(G27/F27)*100</f>
        <v>100</v>
      </c>
      <c r="J27" s="48">
        <v>4</v>
      </c>
      <c r="K27" s="37">
        <v>1</v>
      </c>
      <c r="L27" s="299">
        <f t="shared" ref="L27:L30" si="13">(K27/J27)*100</f>
        <v>25</v>
      </c>
      <c r="M27" s="541"/>
      <c r="N27" s="523"/>
      <c r="O27" s="523"/>
      <c r="P27" s="523"/>
      <c r="Q27" s="523"/>
      <c r="R27" s="545"/>
      <c r="S27" s="302"/>
      <c r="T27" s="261" t="s">
        <v>196</v>
      </c>
    </row>
    <row r="28" spans="1:20" ht="43.5" customHeight="1" x14ac:dyDescent="0.2">
      <c r="A28" s="218"/>
      <c r="B28" s="538"/>
      <c r="C28" s="287" t="s">
        <v>189</v>
      </c>
      <c r="D28" s="288" t="s">
        <v>13</v>
      </c>
      <c r="E28" s="289" t="s">
        <v>190</v>
      </c>
      <c r="F28" s="290"/>
      <c r="G28" s="37"/>
      <c r="H28" s="35"/>
      <c r="I28" s="237"/>
      <c r="J28" s="48">
        <v>1</v>
      </c>
      <c r="K28" s="37"/>
      <c r="L28" s="299">
        <f t="shared" si="13"/>
        <v>0</v>
      </c>
      <c r="M28" s="541"/>
      <c r="N28" s="523"/>
      <c r="O28" s="523"/>
      <c r="P28" s="523"/>
      <c r="Q28" s="523"/>
      <c r="R28" s="545"/>
      <c r="S28" s="303"/>
      <c r="T28" s="261" t="s">
        <v>196</v>
      </c>
    </row>
    <row r="29" spans="1:20" ht="174" customHeight="1" x14ac:dyDescent="0.2">
      <c r="A29" s="218"/>
      <c r="B29" s="538"/>
      <c r="C29" s="287" t="s">
        <v>191</v>
      </c>
      <c r="D29" s="288" t="s">
        <v>58</v>
      </c>
      <c r="E29" s="289" t="s">
        <v>192</v>
      </c>
      <c r="F29" s="290">
        <v>1</v>
      </c>
      <c r="G29" s="37">
        <v>1</v>
      </c>
      <c r="H29" s="35"/>
      <c r="I29" s="237">
        <f t="shared" si="12"/>
        <v>100</v>
      </c>
      <c r="J29" s="48">
        <v>5</v>
      </c>
      <c r="K29" s="37">
        <v>1</v>
      </c>
      <c r="L29" s="299">
        <f t="shared" si="13"/>
        <v>20</v>
      </c>
      <c r="M29" s="541"/>
      <c r="N29" s="523"/>
      <c r="O29" s="523"/>
      <c r="P29" s="523"/>
      <c r="Q29" s="523"/>
      <c r="R29" s="545"/>
      <c r="S29" s="303"/>
      <c r="T29" s="261" t="s">
        <v>196</v>
      </c>
    </row>
    <row r="30" spans="1:20" ht="85.5" customHeight="1" thickBot="1" x14ac:dyDescent="0.25">
      <c r="A30" s="218"/>
      <c r="B30" s="539"/>
      <c r="C30" s="293" t="s">
        <v>193</v>
      </c>
      <c r="D30" s="294" t="s">
        <v>13</v>
      </c>
      <c r="E30" s="295" t="s">
        <v>194</v>
      </c>
      <c r="F30" s="296">
        <v>1</v>
      </c>
      <c r="G30" s="283">
        <v>1</v>
      </c>
      <c r="H30" s="66"/>
      <c r="I30" s="297">
        <f t="shared" si="12"/>
        <v>100</v>
      </c>
      <c r="J30" s="45">
        <v>4</v>
      </c>
      <c r="K30" s="283">
        <v>1</v>
      </c>
      <c r="L30" s="300">
        <f t="shared" si="13"/>
        <v>25</v>
      </c>
      <c r="M30" s="542"/>
      <c r="N30" s="543"/>
      <c r="O30" s="543"/>
      <c r="P30" s="543"/>
      <c r="Q30" s="543"/>
      <c r="R30" s="546"/>
      <c r="S30" s="304"/>
      <c r="T30" s="261" t="s">
        <v>392</v>
      </c>
    </row>
    <row r="31" spans="1:20" ht="18.75" thickBot="1" x14ac:dyDescent="0.25">
      <c r="A31" s="218"/>
      <c r="B31" s="111"/>
      <c r="C31" s="532" t="s">
        <v>51</v>
      </c>
      <c r="D31" s="532"/>
      <c r="E31" s="532"/>
      <c r="F31" s="93">
        <v>300</v>
      </c>
      <c r="G31" s="282">
        <f>(I31/F31)</f>
        <v>1</v>
      </c>
      <c r="H31" s="93"/>
      <c r="I31" s="51">
        <f>SUM(I26:I30)</f>
        <v>300</v>
      </c>
      <c r="J31" s="93">
        <v>500</v>
      </c>
      <c r="K31" s="282">
        <f>(L31/J31)</f>
        <v>0.14000000000000001</v>
      </c>
      <c r="L31" s="93">
        <f>SUM(L26:L30)</f>
        <v>70</v>
      </c>
      <c r="M31" s="112"/>
      <c r="N31" s="112"/>
      <c r="O31" s="112"/>
      <c r="P31" s="112"/>
      <c r="Q31" s="112"/>
      <c r="R31" s="112"/>
      <c r="S31" s="113"/>
      <c r="T31" s="21"/>
    </row>
    <row r="32" spans="1:20" x14ac:dyDescent="0.2">
      <c r="A32" s="218"/>
    </row>
  </sheetData>
  <mergeCells count="43">
    <mergeCell ref="O20:O23"/>
    <mergeCell ref="P20:P23"/>
    <mergeCell ref="B2:S2"/>
    <mergeCell ref="B3:S3"/>
    <mergeCell ref="B6:S6"/>
    <mergeCell ref="C4:L4"/>
    <mergeCell ref="S4:S5"/>
    <mergeCell ref="B4:B5"/>
    <mergeCell ref="M4:R4"/>
    <mergeCell ref="Q15:Q17"/>
    <mergeCell ref="R15:R17"/>
    <mergeCell ref="O7:O12"/>
    <mergeCell ref="Q7:Q12"/>
    <mergeCell ref="B14:S14"/>
    <mergeCell ref="B15:B18"/>
    <mergeCell ref="M15:M17"/>
    <mergeCell ref="C31:E31"/>
    <mergeCell ref="C24:E24"/>
    <mergeCell ref="B19:S19"/>
    <mergeCell ref="B26:B30"/>
    <mergeCell ref="M26:M30"/>
    <mergeCell ref="N26:N30"/>
    <mergeCell ref="O26:O30"/>
    <mergeCell ref="B25:S25"/>
    <mergeCell ref="P26:P30"/>
    <mergeCell ref="Q26:Q30"/>
    <mergeCell ref="R26:R30"/>
    <mergeCell ref="B20:B23"/>
    <mergeCell ref="Q20:Q23"/>
    <mergeCell ref="R20:R23"/>
    <mergeCell ref="M20:M23"/>
    <mergeCell ref="N20:N23"/>
    <mergeCell ref="N15:N17"/>
    <mergeCell ref="R7:R12"/>
    <mergeCell ref="B7:B13"/>
    <mergeCell ref="P7:P12"/>
    <mergeCell ref="C18:E18"/>
    <mergeCell ref="O15:O17"/>
    <mergeCell ref="P15:P17"/>
    <mergeCell ref="N7:N12"/>
    <mergeCell ref="C9:C10"/>
    <mergeCell ref="C13:E13"/>
    <mergeCell ref="M7:M12"/>
  </mergeCells>
  <phoneticPr fontId="0" type="noConversion"/>
  <printOptions horizontalCentered="1" verticalCentered="1"/>
  <pageMargins left="0.19685039370078741" right="0.19685039370078741" top="0.19685039370078741" bottom="0.98425196850393704" header="0.19685039370078741" footer="0"/>
  <pageSetup scale="38" orientation="landscape" horizontalDpi="300" verticalDpi="300" r:id="rId1"/>
  <headerFooter alignWithMargins="0"/>
  <rowBreaks count="1" manualBreakCount="1">
    <brk id="18" min="1"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23"/>
  <sheetViews>
    <sheetView workbookViewId="0">
      <selection activeCell="I20" sqref="I20"/>
    </sheetView>
  </sheetViews>
  <sheetFormatPr baseColWidth="10" defaultRowHeight="12.75" x14ac:dyDescent="0.2"/>
  <cols>
    <col min="2" max="2" width="24.140625" customWidth="1"/>
    <col min="3" max="3" width="12" bestFit="1" customWidth="1"/>
    <col min="4" max="4" width="15" customWidth="1"/>
    <col min="5" max="5" width="12.5703125" customWidth="1"/>
  </cols>
  <sheetData>
    <row r="6" spans="2:8" ht="13.5" thickBot="1" x14ac:dyDescent="0.25"/>
    <row r="7" spans="2:8" ht="26.25" thickBot="1" x14ac:dyDescent="0.25">
      <c r="B7" s="133">
        <v>26150000000</v>
      </c>
      <c r="C7" s="134" t="s">
        <v>150</v>
      </c>
      <c r="D7" s="135" t="s">
        <v>151</v>
      </c>
      <c r="E7" t="e">
        <f>(B8/D7)*100</f>
        <v>#VALUE!</v>
      </c>
      <c r="H7" s="7" t="s">
        <v>153</v>
      </c>
    </row>
    <row r="8" spans="2:8" ht="26.25" thickBot="1" x14ac:dyDescent="0.25">
      <c r="B8" s="136">
        <v>14967124313.09</v>
      </c>
      <c r="C8" s="137" t="s">
        <v>152</v>
      </c>
      <c r="D8" s="138">
        <v>1</v>
      </c>
      <c r="E8">
        <f t="shared" ref="E8:E9" si="0">(B9/D8)*100</f>
        <v>0</v>
      </c>
      <c r="H8" s="141">
        <v>19.3</v>
      </c>
    </row>
    <row r="9" spans="2:8" x14ac:dyDescent="0.2">
      <c r="E9" t="e">
        <f t="shared" si="0"/>
        <v>#DIV/0!</v>
      </c>
      <c r="H9" s="141">
        <v>19.7</v>
      </c>
    </row>
    <row r="10" spans="2:8" x14ac:dyDescent="0.2">
      <c r="B10">
        <v>14967124313.09</v>
      </c>
      <c r="C10">
        <v>32331905618.540001</v>
      </c>
      <c r="E10">
        <f>(B10/C10)*100</f>
        <v>46.292119275850666</v>
      </c>
      <c r="H10" s="141">
        <v>19.600000000000001</v>
      </c>
    </row>
    <row r="11" spans="2:8" ht="13.5" thickBot="1" x14ac:dyDescent="0.25">
      <c r="E11" t="e">
        <f t="shared" ref="E11:E23" si="1">(B11/C11)*100</f>
        <v>#DIV/0!</v>
      </c>
      <c r="H11" s="141">
        <v>19.8</v>
      </c>
    </row>
    <row r="12" spans="2:8" ht="13.5" thickBot="1" x14ac:dyDescent="0.25">
      <c r="B12" s="132">
        <v>250000000</v>
      </c>
      <c r="E12" t="e">
        <f t="shared" si="1"/>
        <v>#DIV/0!</v>
      </c>
      <c r="H12" s="141">
        <v>19.3</v>
      </c>
    </row>
    <row r="13" spans="2:8" ht="13.5" thickBot="1" x14ac:dyDescent="0.25">
      <c r="B13" s="139">
        <v>129953326.33</v>
      </c>
      <c r="E13" t="e">
        <f t="shared" si="1"/>
        <v>#DIV/0!</v>
      </c>
      <c r="H13" s="142">
        <f>SUM(H8:H12)</f>
        <v>97.7</v>
      </c>
    </row>
    <row r="14" spans="2:8" x14ac:dyDescent="0.2">
      <c r="B14">
        <v>250000000</v>
      </c>
      <c r="C14">
        <v>129953326.33</v>
      </c>
      <c r="E14">
        <f t="shared" si="1"/>
        <v>192.37676099583376</v>
      </c>
    </row>
    <row r="15" spans="2:8" x14ac:dyDescent="0.2">
      <c r="B15">
        <v>129953326.33</v>
      </c>
      <c r="C15">
        <v>250000000</v>
      </c>
      <c r="E15">
        <f t="shared" si="1"/>
        <v>51.981330532000001</v>
      </c>
    </row>
    <row r="16" spans="2:8" x14ac:dyDescent="0.2">
      <c r="B16">
        <v>21263000000</v>
      </c>
      <c r="C16">
        <v>21263000000</v>
      </c>
      <c r="E16" s="105">
        <f t="shared" si="1"/>
        <v>100</v>
      </c>
    </row>
    <row r="17" spans="2:5" x14ac:dyDescent="0.2">
      <c r="B17">
        <v>2087000000</v>
      </c>
      <c r="C17">
        <v>8268905618.54</v>
      </c>
      <c r="E17" s="105">
        <f t="shared" si="1"/>
        <v>25.239131951399528</v>
      </c>
    </row>
    <row r="18" spans="2:5" x14ac:dyDescent="0.2">
      <c r="B18">
        <f>SUM(B16:B17)</f>
        <v>23350000000</v>
      </c>
      <c r="C18">
        <f>SUM(C16:C17)</f>
        <v>29531905618.540001</v>
      </c>
      <c r="E18" s="105">
        <f t="shared" si="1"/>
        <v>79.06702771439501</v>
      </c>
    </row>
    <row r="19" spans="2:5" x14ac:dyDescent="0.2">
      <c r="B19">
        <v>23350000000</v>
      </c>
      <c r="C19">
        <v>29531905619</v>
      </c>
      <c r="E19" s="105">
        <f t="shared" si="1"/>
        <v>79.067027713163441</v>
      </c>
    </row>
    <row r="20" spans="2:5" x14ac:dyDescent="0.2">
      <c r="B20">
        <v>29531905619</v>
      </c>
      <c r="C20">
        <v>29531905619</v>
      </c>
      <c r="E20" s="105">
        <f t="shared" si="1"/>
        <v>100</v>
      </c>
    </row>
    <row r="21" spans="2:5" x14ac:dyDescent="0.2">
      <c r="B21">
        <v>13033428241.540001</v>
      </c>
      <c r="C21">
        <v>29531905619</v>
      </c>
      <c r="E21" s="7">
        <f t="shared" si="1"/>
        <v>44.133380384212856</v>
      </c>
    </row>
    <row r="22" spans="2:5" x14ac:dyDescent="0.2">
      <c r="B22">
        <v>1796714745.22</v>
      </c>
      <c r="C22">
        <v>2150000000</v>
      </c>
      <c r="D22">
        <v>83.57</v>
      </c>
      <c r="E22" s="7">
        <f t="shared" si="1"/>
        <v>83.568127684651159</v>
      </c>
    </row>
    <row r="23" spans="2:5" x14ac:dyDescent="0.2">
      <c r="B23" s="140">
        <v>7028000</v>
      </c>
      <c r="C23">
        <v>400000000</v>
      </c>
      <c r="E23" s="105">
        <f t="shared" si="1"/>
        <v>1.7569999999999999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2"/>
  <sheetViews>
    <sheetView view="pageBreakPreview" topLeftCell="A4" zoomScale="62" zoomScaleNormal="60" zoomScaleSheetLayoutView="62" workbookViewId="0">
      <selection activeCell="F7" sqref="F7"/>
    </sheetView>
  </sheetViews>
  <sheetFormatPr baseColWidth="10" defaultRowHeight="12.75" x14ac:dyDescent="0.2"/>
  <cols>
    <col min="1" max="1" width="3.85546875" customWidth="1"/>
    <col min="2" max="2" width="24.7109375" customWidth="1"/>
    <col min="3" max="3" width="65.7109375" customWidth="1"/>
    <col min="4" max="4" width="18.5703125" customWidth="1"/>
    <col min="5" max="5" width="85" customWidth="1"/>
    <col min="6" max="6" width="9.85546875" customWidth="1"/>
    <col min="7" max="7" width="13.7109375" customWidth="1"/>
    <col min="8" max="8" width="10.85546875" customWidth="1"/>
    <col min="9" max="9" width="4" customWidth="1"/>
    <col min="10" max="10" width="9.140625" customWidth="1"/>
    <col min="11" max="11" width="11.5703125" customWidth="1"/>
    <col min="12" max="12" width="9.42578125" customWidth="1"/>
    <col min="13" max="13" width="7.140625" bestFit="1" customWidth="1"/>
    <col min="14" max="14" width="5" customWidth="1"/>
    <col min="15" max="16" width="6.7109375" customWidth="1"/>
    <col min="17" max="17" width="5.42578125" customWidth="1"/>
    <col min="18" max="18" width="5" customWidth="1"/>
    <col min="19" max="19" width="7.140625" customWidth="1"/>
    <col min="20" max="20" width="14.42578125" customWidth="1"/>
    <col min="21" max="21" width="12.7109375" bestFit="1" customWidth="1"/>
    <col min="22" max="22" width="40.28515625" customWidth="1"/>
  </cols>
  <sheetData>
    <row r="2" spans="2:22" ht="31.5" customHeight="1" x14ac:dyDescent="0.2">
      <c r="B2" s="590" t="s">
        <v>154</v>
      </c>
      <c r="C2" s="591"/>
      <c r="D2" s="591"/>
      <c r="E2" s="591"/>
      <c r="F2" s="591"/>
      <c r="G2" s="591"/>
      <c r="H2" s="591"/>
      <c r="I2" s="591"/>
      <c r="J2" s="591"/>
      <c r="K2" s="591"/>
      <c r="L2" s="591"/>
      <c r="M2" s="591"/>
      <c r="N2" s="591"/>
      <c r="O2" s="591"/>
      <c r="P2" s="591"/>
      <c r="Q2" s="591"/>
      <c r="R2" s="591"/>
      <c r="S2" s="591"/>
      <c r="T2" s="591"/>
    </row>
    <row r="3" spans="2:22" ht="16.5" customHeight="1" thickBot="1" x14ac:dyDescent="0.25">
      <c r="B3" s="590" t="s">
        <v>401</v>
      </c>
      <c r="C3" s="591"/>
      <c r="D3" s="591"/>
      <c r="E3" s="591"/>
      <c r="F3" s="591"/>
      <c r="G3" s="591"/>
      <c r="H3" s="591"/>
      <c r="I3" s="591"/>
      <c r="J3" s="591"/>
      <c r="K3" s="591"/>
      <c r="L3" s="591"/>
      <c r="M3" s="591"/>
      <c r="N3" s="591"/>
      <c r="O3" s="591"/>
      <c r="P3" s="591"/>
      <c r="Q3" s="591"/>
      <c r="R3" s="591"/>
      <c r="S3" s="591"/>
      <c r="T3" s="591"/>
    </row>
    <row r="4" spans="2:22" ht="34.5" customHeight="1" thickBot="1" x14ac:dyDescent="0.25">
      <c r="B4" s="559" t="s">
        <v>157</v>
      </c>
      <c r="C4" s="550" t="s">
        <v>41</v>
      </c>
      <c r="D4" s="551"/>
      <c r="E4" s="551"/>
      <c r="F4" s="551"/>
      <c r="G4" s="551"/>
      <c r="H4" s="551"/>
      <c r="I4" s="551"/>
      <c r="J4" s="551"/>
      <c r="K4" s="556"/>
      <c r="L4" s="556"/>
      <c r="M4" s="556"/>
      <c r="N4" s="550" t="s">
        <v>31</v>
      </c>
      <c r="O4" s="551"/>
      <c r="P4" s="551"/>
      <c r="Q4" s="551"/>
      <c r="R4" s="551"/>
      <c r="S4" s="551"/>
      <c r="T4" s="557" t="s">
        <v>15</v>
      </c>
    </row>
    <row r="5" spans="2:22" ht="384" customHeight="1" thickBot="1" x14ac:dyDescent="0.25">
      <c r="B5" s="560"/>
      <c r="C5" s="106" t="s">
        <v>28</v>
      </c>
      <c r="D5" s="107" t="s">
        <v>29</v>
      </c>
      <c r="E5" s="106" t="s">
        <v>0</v>
      </c>
      <c r="F5" s="108" t="s">
        <v>17</v>
      </c>
      <c r="G5" s="108" t="s">
        <v>18</v>
      </c>
      <c r="H5" s="109" t="s">
        <v>19</v>
      </c>
      <c r="I5" s="108" t="s">
        <v>36</v>
      </c>
      <c r="J5" s="108" t="s">
        <v>217</v>
      </c>
      <c r="K5" s="108" t="s">
        <v>20</v>
      </c>
      <c r="L5" s="110" t="s">
        <v>21</v>
      </c>
      <c r="M5" s="108" t="s">
        <v>148</v>
      </c>
      <c r="N5" s="108" t="s">
        <v>16</v>
      </c>
      <c r="O5" s="109" t="s">
        <v>22</v>
      </c>
      <c r="P5" s="108" t="s">
        <v>23</v>
      </c>
      <c r="Q5" s="108" t="s">
        <v>32</v>
      </c>
      <c r="R5" s="109" t="s">
        <v>24</v>
      </c>
      <c r="S5" s="110" t="s">
        <v>25</v>
      </c>
      <c r="T5" s="558"/>
    </row>
    <row r="6" spans="2:22" ht="23.25" customHeight="1" thickBot="1" x14ac:dyDescent="0.25">
      <c r="B6" s="534" t="s">
        <v>48</v>
      </c>
      <c r="C6" s="535"/>
      <c r="D6" s="535"/>
      <c r="E6" s="535"/>
      <c r="F6" s="535"/>
      <c r="G6" s="535"/>
      <c r="H6" s="535"/>
      <c r="I6" s="535"/>
      <c r="J6" s="535"/>
      <c r="K6" s="535"/>
      <c r="L6" s="535"/>
      <c r="M6" s="535"/>
      <c r="N6" s="535"/>
      <c r="O6" s="535"/>
      <c r="P6" s="535"/>
      <c r="Q6" s="535"/>
      <c r="R6" s="535"/>
      <c r="S6" s="535"/>
      <c r="T6" s="536"/>
    </row>
    <row r="7" spans="2:22" ht="54" x14ac:dyDescent="0.2">
      <c r="B7" s="574" t="s">
        <v>49</v>
      </c>
      <c r="C7" s="308" t="s">
        <v>197</v>
      </c>
      <c r="D7" s="309" t="s">
        <v>33</v>
      </c>
      <c r="E7" s="276" t="s">
        <v>45</v>
      </c>
      <c r="F7" s="314">
        <v>220</v>
      </c>
      <c r="G7" s="26">
        <v>220</v>
      </c>
      <c r="H7" s="26">
        <f>(G7/F7)*100</f>
        <v>100</v>
      </c>
      <c r="I7" s="415"/>
      <c r="J7" s="416">
        <f>(360+70)</f>
        <v>430</v>
      </c>
      <c r="K7" s="26">
        <v>220</v>
      </c>
      <c r="L7" s="26">
        <f>(K7/J7)*100</f>
        <v>51.162790697674424</v>
      </c>
      <c r="M7" s="577"/>
      <c r="N7" s="565">
        <v>1967952551.98</v>
      </c>
      <c r="O7" s="565">
        <v>1967584199.01</v>
      </c>
      <c r="P7" s="571">
        <f>(O7/N7)*100</f>
        <v>99.981282426264315</v>
      </c>
      <c r="Q7" s="565">
        <v>8400000000</v>
      </c>
      <c r="R7" s="568">
        <f>+O7</f>
        <v>1967584199.01</v>
      </c>
      <c r="S7" s="571">
        <f>(R7/Q7)*100</f>
        <v>23.423621416785714</v>
      </c>
      <c r="T7" s="100" t="s">
        <v>216</v>
      </c>
      <c r="U7" s="7" t="s">
        <v>393</v>
      </c>
    </row>
    <row r="8" spans="2:22" ht="34.5" customHeight="1" x14ac:dyDescent="0.25">
      <c r="B8" s="575"/>
      <c r="C8" s="229" t="s">
        <v>198</v>
      </c>
      <c r="D8" s="310" t="s">
        <v>13</v>
      </c>
      <c r="E8" s="329" t="s">
        <v>199</v>
      </c>
      <c r="F8" s="315">
        <v>10000</v>
      </c>
      <c r="G8" s="315">
        <v>10000</v>
      </c>
      <c r="H8" s="215">
        <f t="shared" ref="H8:H15" si="0">(G8/F8)*100</f>
        <v>100</v>
      </c>
      <c r="I8" s="418"/>
      <c r="J8" s="22">
        <v>40000</v>
      </c>
      <c r="K8" s="315">
        <v>10000</v>
      </c>
      <c r="L8" s="215">
        <f t="shared" ref="L8:L19" si="1">(K8/J8)*100</f>
        <v>25</v>
      </c>
      <c r="M8" s="578"/>
      <c r="N8" s="566"/>
      <c r="O8" s="566"/>
      <c r="P8" s="572"/>
      <c r="Q8" s="566"/>
      <c r="R8" s="569"/>
      <c r="S8" s="572"/>
      <c r="T8" s="419"/>
      <c r="U8" s="7" t="s">
        <v>393</v>
      </c>
      <c r="V8" s="126"/>
    </row>
    <row r="9" spans="2:22" ht="27.75" customHeight="1" x14ac:dyDescent="0.25">
      <c r="B9" s="575"/>
      <c r="C9" s="592" t="s">
        <v>1</v>
      </c>
      <c r="D9" s="310" t="s">
        <v>13</v>
      </c>
      <c r="E9" s="329" t="s">
        <v>46</v>
      </c>
      <c r="F9" s="316">
        <v>40</v>
      </c>
      <c r="G9" s="22">
        <v>40</v>
      </c>
      <c r="H9" s="215">
        <f t="shared" si="0"/>
        <v>100</v>
      </c>
      <c r="I9" s="418"/>
      <c r="J9" s="22">
        <v>160</v>
      </c>
      <c r="K9" s="22">
        <v>40</v>
      </c>
      <c r="L9" s="215">
        <f t="shared" si="1"/>
        <v>25</v>
      </c>
      <c r="M9" s="578"/>
      <c r="N9" s="566"/>
      <c r="O9" s="566"/>
      <c r="P9" s="572"/>
      <c r="Q9" s="566"/>
      <c r="R9" s="569"/>
      <c r="S9" s="572"/>
      <c r="T9" s="419"/>
      <c r="U9" s="7" t="s">
        <v>393</v>
      </c>
    </row>
    <row r="10" spans="2:22" ht="27.75" customHeight="1" x14ac:dyDescent="0.25">
      <c r="B10" s="575"/>
      <c r="C10" s="592"/>
      <c r="D10" s="310" t="s">
        <v>33</v>
      </c>
      <c r="E10" s="329" t="s">
        <v>2</v>
      </c>
      <c r="F10" s="316">
        <v>10</v>
      </c>
      <c r="G10" s="22">
        <v>10</v>
      </c>
      <c r="H10" s="215">
        <f t="shared" si="0"/>
        <v>100</v>
      </c>
      <c r="I10" s="420"/>
      <c r="J10" s="22">
        <v>40</v>
      </c>
      <c r="K10" s="22">
        <v>10</v>
      </c>
      <c r="L10" s="215">
        <f t="shared" si="1"/>
        <v>25</v>
      </c>
      <c r="M10" s="578"/>
      <c r="N10" s="566"/>
      <c r="O10" s="566"/>
      <c r="P10" s="572"/>
      <c r="Q10" s="566"/>
      <c r="R10" s="569"/>
      <c r="S10" s="572"/>
      <c r="T10" s="419"/>
      <c r="U10" s="7" t="s">
        <v>393</v>
      </c>
    </row>
    <row r="11" spans="2:22" ht="60.75" customHeight="1" x14ac:dyDescent="0.25">
      <c r="B11" s="575"/>
      <c r="C11" s="326" t="s">
        <v>200</v>
      </c>
      <c r="D11" s="310" t="s">
        <v>14</v>
      </c>
      <c r="E11" s="329" t="s">
        <v>201</v>
      </c>
      <c r="F11" s="316">
        <v>100</v>
      </c>
      <c r="G11" s="22">
        <v>100</v>
      </c>
      <c r="H11" s="215">
        <f t="shared" si="0"/>
        <v>100</v>
      </c>
      <c r="I11" s="420"/>
      <c r="J11" s="22">
        <v>100</v>
      </c>
      <c r="K11" s="22">
        <v>100</v>
      </c>
      <c r="L11" s="215">
        <f t="shared" si="1"/>
        <v>100</v>
      </c>
      <c r="M11" s="578"/>
      <c r="N11" s="566"/>
      <c r="O11" s="566"/>
      <c r="P11" s="572"/>
      <c r="Q11" s="566"/>
      <c r="R11" s="569"/>
      <c r="S11" s="572"/>
      <c r="T11" s="419"/>
      <c r="U11" s="7" t="s">
        <v>393</v>
      </c>
    </row>
    <row r="12" spans="2:22" ht="48.75" customHeight="1" x14ac:dyDescent="0.25">
      <c r="B12" s="575"/>
      <c r="C12" s="592" t="s">
        <v>202</v>
      </c>
      <c r="D12" s="312" t="s">
        <v>12</v>
      </c>
      <c r="E12" s="329" t="s">
        <v>203</v>
      </c>
      <c r="F12" s="234"/>
      <c r="G12" s="417"/>
      <c r="H12" s="215"/>
      <c r="I12" s="420"/>
      <c r="J12" s="22">
        <v>3</v>
      </c>
      <c r="K12" s="215">
        <v>0</v>
      </c>
      <c r="L12" s="215">
        <f t="shared" si="1"/>
        <v>0</v>
      </c>
      <c r="M12" s="578"/>
      <c r="N12" s="566"/>
      <c r="O12" s="566"/>
      <c r="P12" s="572"/>
      <c r="Q12" s="566"/>
      <c r="R12" s="569"/>
      <c r="S12" s="572"/>
      <c r="T12" s="419"/>
      <c r="U12" s="7" t="s">
        <v>394</v>
      </c>
    </row>
    <row r="13" spans="2:22" ht="45.75" customHeight="1" x14ac:dyDescent="0.25">
      <c r="B13" s="575"/>
      <c r="C13" s="592"/>
      <c r="D13" s="310" t="s">
        <v>33</v>
      </c>
      <c r="E13" s="329" t="s">
        <v>204</v>
      </c>
      <c r="F13" s="234"/>
      <c r="G13" s="417"/>
      <c r="H13" s="215"/>
      <c r="I13" s="418"/>
      <c r="J13" s="22">
        <v>75</v>
      </c>
      <c r="K13" s="215">
        <v>0</v>
      </c>
      <c r="L13" s="215">
        <f t="shared" si="1"/>
        <v>0</v>
      </c>
      <c r="M13" s="578"/>
      <c r="N13" s="566"/>
      <c r="O13" s="566"/>
      <c r="P13" s="572"/>
      <c r="Q13" s="566"/>
      <c r="R13" s="569"/>
      <c r="S13" s="572"/>
      <c r="T13" s="421"/>
      <c r="U13" s="7" t="s">
        <v>394</v>
      </c>
    </row>
    <row r="14" spans="2:22" ht="54" customHeight="1" x14ac:dyDescent="0.2">
      <c r="B14" s="575"/>
      <c r="C14" s="593" t="s">
        <v>399</v>
      </c>
      <c r="D14" s="312" t="s">
        <v>14</v>
      </c>
      <c r="E14" s="310" t="s">
        <v>205</v>
      </c>
      <c r="F14" s="234"/>
      <c r="G14" s="417"/>
      <c r="H14" s="215"/>
      <c r="I14" s="420"/>
      <c r="J14" s="22">
        <v>100</v>
      </c>
      <c r="K14" s="215">
        <v>0</v>
      </c>
      <c r="L14" s="215">
        <f t="shared" si="1"/>
        <v>0</v>
      </c>
      <c r="M14" s="578"/>
      <c r="N14" s="566"/>
      <c r="O14" s="566"/>
      <c r="P14" s="572"/>
      <c r="Q14" s="566"/>
      <c r="R14" s="569"/>
      <c r="S14" s="572"/>
      <c r="T14" s="580"/>
      <c r="U14" s="7" t="s">
        <v>394</v>
      </c>
    </row>
    <row r="15" spans="2:22" ht="41.25" customHeight="1" x14ac:dyDescent="0.2">
      <c r="B15" s="575"/>
      <c r="C15" s="593"/>
      <c r="D15" s="312" t="s">
        <v>14</v>
      </c>
      <c r="E15" s="310" t="s">
        <v>206</v>
      </c>
      <c r="F15" s="234">
        <v>100</v>
      </c>
      <c r="G15" s="22">
        <v>100</v>
      </c>
      <c r="H15" s="215">
        <f t="shared" si="0"/>
        <v>100</v>
      </c>
      <c r="I15" s="420"/>
      <c r="J15" s="22">
        <v>100</v>
      </c>
      <c r="K15" s="22">
        <v>100</v>
      </c>
      <c r="L15" s="215">
        <f t="shared" si="1"/>
        <v>100</v>
      </c>
      <c r="M15" s="578"/>
      <c r="N15" s="566"/>
      <c r="O15" s="566"/>
      <c r="P15" s="572"/>
      <c r="Q15" s="566"/>
      <c r="R15" s="569"/>
      <c r="S15" s="572"/>
      <c r="T15" s="580"/>
      <c r="U15" s="7" t="s">
        <v>394</v>
      </c>
    </row>
    <row r="16" spans="2:22" ht="60.75" customHeight="1" x14ac:dyDescent="0.25">
      <c r="B16" s="575"/>
      <c r="C16" s="330" t="s">
        <v>207</v>
      </c>
      <c r="D16" s="310" t="s">
        <v>58</v>
      </c>
      <c r="E16" s="310" t="s">
        <v>208</v>
      </c>
      <c r="F16" s="234"/>
      <c r="G16" s="417"/>
      <c r="H16" s="215"/>
      <c r="I16" s="420"/>
      <c r="J16" s="22">
        <v>3</v>
      </c>
      <c r="K16" s="215">
        <v>0</v>
      </c>
      <c r="L16" s="215">
        <f t="shared" si="1"/>
        <v>0</v>
      </c>
      <c r="M16" s="578"/>
      <c r="N16" s="566"/>
      <c r="O16" s="566"/>
      <c r="P16" s="572"/>
      <c r="Q16" s="566"/>
      <c r="R16" s="569"/>
      <c r="S16" s="572"/>
      <c r="T16" s="421"/>
      <c r="U16" s="7" t="s">
        <v>393</v>
      </c>
    </row>
    <row r="17" spans="2:22" ht="41.25" customHeight="1" x14ac:dyDescent="0.25">
      <c r="B17" s="575"/>
      <c r="C17" s="330" t="s">
        <v>209</v>
      </c>
      <c r="D17" s="310" t="s">
        <v>210</v>
      </c>
      <c r="E17" s="326" t="s">
        <v>211</v>
      </c>
      <c r="F17" s="234"/>
      <c r="G17" s="417"/>
      <c r="H17" s="215"/>
      <c r="I17" s="420"/>
      <c r="J17" s="22">
        <v>1</v>
      </c>
      <c r="K17" s="215">
        <v>0</v>
      </c>
      <c r="L17" s="215">
        <f t="shared" si="1"/>
        <v>0</v>
      </c>
      <c r="M17" s="578"/>
      <c r="N17" s="566"/>
      <c r="O17" s="566"/>
      <c r="P17" s="572"/>
      <c r="Q17" s="566"/>
      <c r="R17" s="569"/>
      <c r="S17" s="572"/>
      <c r="T17" s="421"/>
      <c r="U17" s="7" t="s">
        <v>393</v>
      </c>
    </row>
    <row r="18" spans="2:22" ht="34.5" customHeight="1" x14ac:dyDescent="0.35">
      <c r="B18" s="575"/>
      <c r="C18" s="330" t="s">
        <v>212</v>
      </c>
      <c r="D18" s="310" t="s">
        <v>13</v>
      </c>
      <c r="E18" s="329" t="s">
        <v>213</v>
      </c>
      <c r="F18" s="234"/>
      <c r="G18" s="417"/>
      <c r="H18" s="215"/>
      <c r="I18" s="420"/>
      <c r="J18" s="22">
        <v>2</v>
      </c>
      <c r="K18" s="215">
        <v>0</v>
      </c>
      <c r="L18" s="215">
        <f t="shared" si="1"/>
        <v>0</v>
      </c>
      <c r="M18" s="578"/>
      <c r="N18" s="566"/>
      <c r="O18" s="566"/>
      <c r="P18" s="572"/>
      <c r="Q18" s="566"/>
      <c r="R18" s="569"/>
      <c r="S18" s="572"/>
      <c r="T18" s="422"/>
      <c r="U18" s="7" t="s">
        <v>393</v>
      </c>
      <c r="V18" s="127"/>
    </row>
    <row r="19" spans="2:22" ht="83.25" customHeight="1" thickBot="1" x14ac:dyDescent="0.3">
      <c r="B19" s="576"/>
      <c r="C19" s="278" t="s">
        <v>214</v>
      </c>
      <c r="D19" s="414" t="s">
        <v>13</v>
      </c>
      <c r="E19" s="398" t="s">
        <v>215</v>
      </c>
      <c r="F19" s="235"/>
      <c r="G19" s="423"/>
      <c r="H19" s="424"/>
      <c r="I19" s="425"/>
      <c r="J19" s="63">
        <v>3</v>
      </c>
      <c r="K19" s="424">
        <v>0</v>
      </c>
      <c r="L19" s="424">
        <f t="shared" si="1"/>
        <v>0</v>
      </c>
      <c r="M19" s="579"/>
      <c r="N19" s="567"/>
      <c r="O19" s="567"/>
      <c r="P19" s="573"/>
      <c r="Q19" s="567"/>
      <c r="R19" s="570"/>
      <c r="S19" s="573"/>
      <c r="T19" s="426"/>
      <c r="U19" s="7" t="s">
        <v>393</v>
      </c>
    </row>
    <row r="20" spans="2:22" ht="35.25" customHeight="1" thickBot="1" x14ac:dyDescent="0.25">
      <c r="B20" s="408"/>
      <c r="C20" s="532" t="s">
        <v>51</v>
      </c>
      <c r="D20" s="532"/>
      <c r="E20" s="532"/>
      <c r="F20" s="61">
        <v>600</v>
      </c>
      <c r="G20" s="125">
        <f>(H20/F20)*100</f>
        <v>100</v>
      </c>
      <c r="H20" s="102">
        <f>SUM(H7:H19)</f>
        <v>600</v>
      </c>
      <c r="I20" s="102"/>
      <c r="J20" s="102">
        <v>1300</v>
      </c>
      <c r="K20" s="125">
        <f>(L20/J20)*100</f>
        <v>25.089445438282649</v>
      </c>
      <c r="L20" s="102">
        <f>SUM(L7:L19)</f>
        <v>326.16279069767444</v>
      </c>
      <c r="M20" s="409"/>
      <c r="N20" s="410"/>
      <c r="O20" s="410"/>
      <c r="P20" s="411"/>
      <c r="Q20" s="412"/>
      <c r="R20" s="412"/>
      <c r="S20" s="413"/>
      <c r="T20" s="114"/>
    </row>
    <row r="21" spans="2:22" ht="18" customHeight="1" thickBot="1" x14ac:dyDescent="0.25">
      <c r="B21" s="581" t="s">
        <v>48</v>
      </c>
      <c r="C21" s="582"/>
      <c r="D21" s="582"/>
      <c r="E21" s="582"/>
      <c r="F21" s="582"/>
      <c r="G21" s="582"/>
      <c r="H21" s="582"/>
      <c r="I21" s="582"/>
      <c r="J21" s="582"/>
      <c r="K21" s="582"/>
      <c r="L21" s="582"/>
      <c r="M21" s="582"/>
      <c r="N21" s="582"/>
      <c r="O21" s="582"/>
      <c r="P21" s="582"/>
      <c r="Q21" s="582"/>
      <c r="R21" s="582"/>
      <c r="S21" s="582"/>
      <c r="T21" s="583"/>
    </row>
    <row r="22" spans="2:22" ht="65.25" customHeight="1" thickBot="1" x14ac:dyDescent="0.3">
      <c r="B22" s="574" t="s">
        <v>50</v>
      </c>
      <c r="C22" s="262" t="s">
        <v>218</v>
      </c>
      <c r="D22" s="263" t="s">
        <v>210</v>
      </c>
      <c r="E22" s="264" t="s">
        <v>219</v>
      </c>
      <c r="F22" s="322"/>
      <c r="G22" s="44"/>
      <c r="H22" s="44"/>
      <c r="I22" s="44"/>
      <c r="J22" s="427">
        <v>1</v>
      </c>
      <c r="K22" s="44"/>
      <c r="L22" s="44">
        <f t="shared" ref="L22" si="2">(K22/J22)*100</f>
        <v>0</v>
      </c>
      <c r="M22" s="584"/>
      <c r="N22" s="597">
        <v>873335882.78999996</v>
      </c>
      <c r="O22" s="587">
        <v>873332893.89999998</v>
      </c>
      <c r="P22" s="594">
        <f>(O22/N22)*100</f>
        <v>99.999657761686095</v>
      </c>
      <c r="Q22" s="597">
        <v>4600000000</v>
      </c>
      <c r="R22" s="587">
        <f>+O22</f>
        <v>873332893.89999998</v>
      </c>
      <c r="S22" s="594">
        <f>(R22/Q22)*100</f>
        <v>18.985497693478258</v>
      </c>
      <c r="T22" s="317"/>
      <c r="U22" s="7" t="s">
        <v>400</v>
      </c>
    </row>
    <row r="23" spans="2:22" ht="42" customHeight="1" thickBot="1" x14ac:dyDescent="0.3">
      <c r="B23" s="575"/>
      <c r="C23" s="265" t="s">
        <v>220</v>
      </c>
      <c r="D23" s="266" t="s">
        <v>13</v>
      </c>
      <c r="E23" s="238" t="s">
        <v>221</v>
      </c>
      <c r="F23" s="323">
        <v>1</v>
      </c>
      <c r="G23" s="48">
        <v>1</v>
      </c>
      <c r="H23" s="44">
        <f>(G23/F23)*100</f>
        <v>100</v>
      </c>
      <c r="I23" s="48"/>
      <c r="J23" s="427">
        <v>4</v>
      </c>
      <c r="K23" s="48">
        <v>1</v>
      </c>
      <c r="L23" s="48">
        <f>(K23/J23)*100</f>
        <v>25</v>
      </c>
      <c r="M23" s="585"/>
      <c r="N23" s="598"/>
      <c r="O23" s="588"/>
      <c r="P23" s="595"/>
      <c r="Q23" s="598"/>
      <c r="R23" s="588"/>
      <c r="S23" s="595"/>
      <c r="T23" s="428"/>
      <c r="U23" s="7" t="s">
        <v>400</v>
      </c>
    </row>
    <row r="24" spans="2:22" ht="63.75" customHeight="1" thickBot="1" x14ac:dyDescent="0.3">
      <c r="B24" s="575"/>
      <c r="C24" s="265" t="s">
        <v>222</v>
      </c>
      <c r="D24" s="288" t="s">
        <v>14</v>
      </c>
      <c r="E24" s="266" t="s">
        <v>223</v>
      </c>
      <c r="F24" s="324">
        <v>25</v>
      </c>
      <c r="G24" s="48">
        <v>25</v>
      </c>
      <c r="H24" s="44">
        <f t="shared" ref="H24:H31" si="3">(G24/F24)*100</f>
        <v>100</v>
      </c>
      <c r="I24" s="48"/>
      <c r="J24" s="427">
        <v>100</v>
      </c>
      <c r="K24" s="48">
        <v>25</v>
      </c>
      <c r="L24" s="48">
        <f t="shared" ref="L24:L31" si="4">(K24/J24)*100</f>
        <v>25</v>
      </c>
      <c r="M24" s="585"/>
      <c r="N24" s="598"/>
      <c r="O24" s="588"/>
      <c r="P24" s="595"/>
      <c r="Q24" s="598"/>
      <c r="R24" s="588"/>
      <c r="S24" s="595"/>
      <c r="T24" s="428"/>
      <c r="U24" s="7" t="s">
        <v>400</v>
      </c>
    </row>
    <row r="25" spans="2:22" ht="45" customHeight="1" thickBot="1" x14ac:dyDescent="0.3">
      <c r="B25" s="575"/>
      <c r="C25" s="265" t="s">
        <v>224</v>
      </c>
      <c r="D25" s="266" t="s">
        <v>14</v>
      </c>
      <c r="E25" s="266" t="s">
        <v>225</v>
      </c>
      <c r="F25" s="318">
        <v>100</v>
      </c>
      <c r="G25" s="48">
        <v>100</v>
      </c>
      <c r="H25" s="44">
        <f t="shared" si="3"/>
        <v>100</v>
      </c>
      <c r="I25" s="48"/>
      <c r="J25" s="427">
        <v>100</v>
      </c>
      <c r="K25" s="48">
        <v>100</v>
      </c>
      <c r="L25" s="48">
        <f t="shared" si="4"/>
        <v>100</v>
      </c>
      <c r="M25" s="585"/>
      <c r="N25" s="598"/>
      <c r="O25" s="588"/>
      <c r="P25" s="595"/>
      <c r="Q25" s="598"/>
      <c r="R25" s="588"/>
      <c r="S25" s="595"/>
      <c r="T25" s="428"/>
      <c r="U25" s="7" t="s">
        <v>400</v>
      </c>
    </row>
    <row r="26" spans="2:22" ht="37.5" customHeight="1" thickBot="1" x14ac:dyDescent="0.3">
      <c r="B26" s="575"/>
      <c r="C26" s="265" t="s">
        <v>226</v>
      </c>
      <c r="D26" s="266" t="s">
        <v>13</v>
      </c>
      <c r="E26" s="318" t="s">
        <v>227</v>
      </c>
      <c r="F26" s="323">
        <v>1</v>
      </c>
      <c r="G26" s="48">
        <v>1</v>
      </c>
      <c r="H26" s="44">
        <f t="shared" si="3"/>
        <v>100</v>
      </c>
      <c r="I26" s="48"/>
      <c r="J26" s="427">
        <v>1</v>
      </c>
      <c r="K26" s="48">
        <v>1</v>
      </c>
      <c r="L26" s="48">
        <f t="shared" si="4"/>
        <v>100</v>
      </c>
      <c r="M26" s="585"/>
      <c r="N26" s="598"/>
      <c r="O26" s="588"/>
      <c r="P26" s="595"/>
      <c r="Q26" s="598"/>
      <c r="R26" s="588"/>
      <c r="S26" s="595"/>
      <c r="T26" s="428"/>
      <c r="U26" s="7" t="s">
        <v>400</v>
      </c>
    </row>
    <row r="27" spans="2:22" ht="71.25" customHeight="1" thickBot="1" x14ac:dyDescent="0.3">
      <c r="B27" s="575"/>
      <c r="C27" s="265" t="s">
        <v>228</v>
      </c>
      <c r="D27" s="288" t="s">
        <v>13</v>
      </c>
      <c r="E27" s="238" t="s">
        <v>229</v>
      </c>
      <c r="F27" s="238"/>
      <c r="G27" s="48"/>
      <c r="H27" s="44"/>
      <c r="I27" s="48"/>
      <c r="J27" s="427">
        <v>3</v>
      </c>
      <c r="K27" s="48"/>
      <c r="L27" s="48">
        <f t="shared" si="4"/>
        <v>0</v>
      </c>
      <c r="M27" s="585"/>
      <c r="N27" s="598"/>
      <c r="O27" s="588"/>
      <c r="P27" s="595"/>
      <c r="Q27" s="598"/>
      <c r="R27" s="588"/>
      <c r="S27" s="595"/>
      <c r="T27" s="428"/>
      <c r="U27" s="7" t="s">
        <v>400</v>
      </c>
    </row>
    <row r="28" spans="2:22" ht="93" customHeight="1" thickBot="1" x14ac:dyDescent="0.3">
      <c r="B28" s="575"/>
      <c r="C28" s="265" t="s">
        <v>230</v>
      </c>
      <c r="D28" s="288" t="s">
        <v>13</v>
      </c>
      <c r="E28" s="238" t="s">
        <v>231</v>
      </c>
      <c r="F28" s="290">
        <v>1</v>
      </c>
      <c r="G28" s="48">
        <v>1</v>
      </c>
      <c r="H28" s="44">
        <f t="shared" si="3"/>
        <v>100</v>
      </c>
      <c r="I28" s="48"/>
      <c r="J28" s="427">
        <v>4</v>
      </c>
      <c r="K28" s="48">
        <v>1</v>
      </c>
      <c r="L28" s="48">
        <f t="shared" si="4"/>
        <v>25</v>
      </c>
      <c r="M28" s="585"/>
      <c r="N28" s="598"/>
      <c r="O28" s="588"/>
      <c r="P28" s="595"/>
      <c r="Q28" s="598"/>
      <c r="R28" s="588"/>
      <c r="S28" s="595"/>
      <c r="T28" s="428"/>
      <c r="U28" s="7" t="s">
        <v>400</v>
      </c>
    </row>
    <row r="29" spans="2:22" ht="45.75" customHeight="1" thickBot="1" x14ac:dyDescent="0.3">
      <c r="B29" s="575"/>
      <c r="C29" s="319" t="s">
        <v>232</v>
      </c>
      <c r="D29" s="288" t="s">
        <v>30</v>
      </c>
      <c r="E29" s="318" t="s">
        <v>233</v>
      </c>
      <c r="F29" s="324">
        <v>1</v>
      </c>
      <c r="G29" s="48">
        <v>1</v>
      </c>
      <c r="H29" s="44">
        <f t="shared" si="3"/>
        <v>100</v>
      </c>
      <c r="I29" s="429"/>
      <c r="J29" s="427">
        <v>4</v>
      </c>
      <c r="K29" s="48">
        <v>1</v>
      </c>
      <c r="L29" s="48">
        <f t="shared" si="4"/>
        <v>25</v>
      </c>
      <c r="M29" s="585"/>
      <c r="N29" s="598"/>
      <c r="O29" s="588"/>
      <c r="P29" s="595"/>
      <c r="Q29" s="598"/>
      <c r="R29" s="588"/>
      <c r="S29" s="595"/>
      <c r="T29" s="428"/>
      <c r="U29" s="7" t="s">
        <v>400</v>
      </c>
    </row>
    <row r="30" spans="2:22" ht="65.25" customHeight="1" thickBot="1" x14ac:dyDescent="0.3">
      <c r="B30" s="575"/>
      <c r="C30" s="319" t="s">
        <v>234</v>
      </c>
      <c r="D30" s="288" t="s">
        <v>30</v>
      </c>
      <c r="E30" s="318" t="s">
        <v>235</v>
      </c>
      <c r="F30" s="324">
        <v>1</v>
      </c>
      <c r="G30" s="48">
        <v>1</v>
      </c>
      <c r="H30" s="44">
        <f t="shared" si="3"/>
        <v>100</v>
      </c>
      <c r="I30" s="48"/>
      <c r="J30" s="427">
        <v>4</v>
      </c>
      <c r="K30" s="48">
        <v>1</v>
      </c>
      <c r="L30" s="48">
        <f t="shared" si="4"/>
        <v>25</v>
      </c>
      <c r="M30" s="585"/>
      <c r="N30" s="598"/>
      <c r="O30" s="588"/>
      <c r="P30" s="595"/>
      <c r="Q30" s="598"/>
      <c r="R30" s="588"/>
      <c r="S30" s="595"/>
      <c r="T30" s="430"/>
      <c r="U30" s="7" t="s">
        <v>400</v>
      </c>
    </row>
    <row r="31" spans="2:22" ht="27" customHeight="1" thickBot="1" x14ac:dyDescent="0.3">
      <c r="B31" s="576"/>
      <c r="C31" s="321" t="s">
        <v>236</v>
      </c>
      <c r="D31" s="294" t="s">
        <v>30</v>
      </c>
      <c r="E31" s="293" t="s">
        <v>47</v>
      </c>
      <c r="F31" s="325">
        <v>1</v>
      </c>
      <c r="G31" s="48">
        <v>1</v>
      </c>
      <c r="H31" s="44">
        <f t="shared" si="3"/>
        <v>100</v>
      </c>
      <c r="I31" s="45"/>
      <c r="J31" s="427">
        <v>4</v>
      </c>
      <c r="K31" s="48">
        <v>1</v>
      </c>
      <c r="L31" s="48">
        <f t="shared" si="4"/>
        <v>25</v>
      </c>
      <c r="M31" s="586"/>
      <c r="N31" s="599"/>
      <c r="O31" s="589"/>
      <c r="P31" s="596"/>
      <c r="Q31" s="599"/>
      <c r="R31" s="589"/>
      <c r="S31" s="596"/>
      <c r="T31" s="431"/>
      <c r="U31" s="7" t="s">
        <v>400</v>
      </c>
    </row>
    <row r="32" spans="2:22" ht="18.75" thickBot="1" x14ac:dyDescent="0.3">
      <c r="B32" s="320"/>
      <c r="C32" s="564" t="s">
        <v>51</v>
      </c>
      <c r="D32" s="564"/>
      <c r="E32" s="564"/>
      <c r="F32" s="102">
        <v>800</v>
      </c>
      <c r="G32" s="125">
        <f>(H32/F32)*100</f>
        <v>100</v>
      </c>
      <c r="H32" s="102">
        <f>SUM(H22:H31)</f>
        <v>800</v>
      </c>
      <c r="I32" s="102">
        <f>(+H32/F32)*100</f>
        <v>100</v>
      </c>
      <c r="J32" s="102">
        <v>1000</v>
      </c>
      <c r="K32" s="125">
        <f>(L32/J32)*100</f>
        <v>35</v>
      </c>
      <c r="L32" s="102">
        <f>SUM(L22:L31)</f>
        <v>350</v>
      </c>
      <c r="M32" s="64"/>
      <c r="N32" s="64"/>
      <c r="O32" s="64"/>
      <c r="P32" s="64"/>
      <c r="Q32" s="64"/>
      <c r="R32" s="64"/>
      <c r="S32" s="64"/>
      <c r="T32" s="114">
        <f>(+L32/J32)*100</f>
        <v>35</v>
      </c>
      <c r="U32" s="21"/>
    </row>
  </sheetData>
  <mergeCells count="30">
    <mergeCell ref="C12:C13"/>
    <mergeCell ref="C14:C15"/>
    <mergeCell ref="C9:C10"/>
    <mergeCell ref="S22:S31"/>
    <mergeCell ref="P22:P31"/>
    <mergeCell ref="O22:O31"/>
    <mergeCell ref="N22:N31"/>
    <mergeCell ref="Q22:Q31"/>
    <mergeCell ref="B2:T2"/>
    <mergeCell ref="B3:T3"/>
    <mergeCell ref="B4:B5"/>
    <mergeCell ref="N4:S4"/>
    <mergeCell ref="T4:T5"/>
    <mergeCell ref="C4:M4"/>
    <mergeCell ref="C32:E32"/>
    <mergeCell ref="B6:T6"/>
    <mergeCell ref="Q7:Q19"/>
    <mergeCell ref="R7:R19"/>
    <mergeCell ref="S7:S19"/>
    <mergeCell ref="N7:N19"/>
    <mergeCell ref="B7:B19"/>
    <mergeCell ref="O7:O19"/>
    <mergeCell ref="P7:P19"/>
    <mergeCell ref="M7:M19"/>
    <mergeCell ref="T14:T15"/>
    <mergeCell ref="B22:B31"/>
    <mergeCell ref="C20:E20"/>
    <mergeCell ref="B21:T21"/>
    <mergeCell ref="M22:M31"/>
    <mergeCell ref="R22:R31"/>
  </mergeCells>
  <phoneticPr fontId="0" type="noConversion"/>
  <printOptions horizontalCentered="1" verticalCentered="1"/>
  <pageMargins left="0.19685039370078741" right="0.19685039370078741" top="0.19685039370078741" bottom="0.19685039370078741" header="0" footer="0"/>
  <pageSetup scale="40" orientation="landscape" horizontalDpi="300" verticalDpi="300" r:id="rId1"/>
  <headerFooter alignWithMargins="0"/>
  <rowBreaks count="1" manualBreakCount="1">
    <brk id="20" min="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8"/>
  <sheetViews>
    <sheetView view="pageBreakPreview" topLeftCell="A22" zoomScale="50" zoomScaleNormal="60" zoomScaleSheetLayoutView="50" workbookViewId="0">
      <selection activeCell="C17" sqref="C17"/>
    </sheetView>
  </sheetViews>
  <sheetFormatPr baseColWidth="10" defaultRowHeight="12.75" x14ac:dyDescent="0.2"/>
  <cols>
    <col min="1" max="1" width="5.42578125" customWidth="1"/>
    <col min="2" max="2" width="26.140625" customWidth="1"/>
    <col min="3" max="3" width="74.28515625" customWidth="1"/>
    <col min="4" max="4" width="24.42578125" customWidth="1"/>
    <col min="5" max="5" width="56.42578125" customWidth="1"/>
    <col min="6" max="6" width="8.5703125" customWidth="1"/>
    <col min="7" max="7" width="11" customWidth="1"/>
    <col min="8" max="8" width="13.42578125" customWidth="1"/>
    <col min="9" max="9" width="6.5703125" customWidth="1"/>
    <col min="10" max="10" width="9.7109375" customWidth="1"/>
    <col min="11" max="11" width="10" customWidth="1"/>
    <col min="12" max="12" width="8.7109375" customWidth="1"/>
    <col min="13" max="13" width="7" customWidth="1"/>
    <col min="14" max="14" width="6.42578125" customWidth="1"/>
    <col min="15" max="15" width="6.7109375" customWidth="1"/>
    <col min="16" max="16" width="3.85546875" customWidth="1"/>
    <col min="17" max="17" width="4" customWidth="1"/>
    <col min="18" max="18" width="6.42578125" customWidth="1"/>
    <col min="19" max="19" width="25.85546875" customWidth="1"/>
    <col min="20" max="20" width="30.7109375" customWidth="1"/>
    <col min="21" max="21" width="20.28515625" customWidth="1"/>
  </cols>
  <sheetData>
    <row r="1" spans="2:21" ht="15.75" x14ac:dyDescent="0.2">
      <c r="B1" s="590"/>
      <c r="C1" s="591"/>
      <c r="D1" s="591"/>
      <c r="E1" s="591"/>
      <c r="F1" s="591"/>
      <c r="G1" s="591"/>
      <c r="H1" s="591"/>
      <c r="I1" s="591"/>
      <c r="J1" s="591"/>
      <c r="K1" s="591"/>
      <c r="L1" s="591"/>
      <c r="M1" s="591"/>
      <c r="N1" s="591"/>
      <c r="O1" s="591"/>
      <c r="P1" s="591"/>
      <c r="Q1" s="591"/>
      <c r="R1" s="591"/>
      <c r="S1" s="591"/>
      <c r="T1" s="591"/>
    </row>
    <row r="2" spans="2:21" ht="45" customHeight="1" x14ac:dyDescent="0.2">
      <c r="B2" s="590" t="s">
        <v>154</v>
      </c>
      <c r="C2" s="591"/>
      <c r="D2" s="591"/>
      <c r="E2" s="591"/>
      <c r="F2" s="591"/>
      <c r="G2" s="591"/>
      <c r="H2" s="591"/>
      <c r="I2" s="591"/>
      <c r="J2" s="591"/>
      <c r="K2" s="591"/>
      <c r="L2" s="591"/>
      <c r="M2" s="591"/>
      <c r="N2" s="591"/>
      <c r="O2" s="591"/>
      <c r="P2" s="591"/>
      <c r="Q2" s="591"/>
      <c r="R2" s="591"/>
      <c r="S2" s="591"/>
      <c r="T2" s="216"/>
    </row>
    <row r="3" spans="2:21" ht="26.25" customHeight="1" thickBot="1" x14ac:dyDescent="0.25">
      <c r="B3" s="590" t="s">
        <v>401</v>
      </c>
      <c r="C3" s="591"/>
      <c r="D3" s="591"/>
      <c r="E3" s="591"/>
      <c r="F3" s="591"/>
      <c r="G3" s="591"/>
      <c r="H3" s="591"/>
      <c r="I3" s="591"/>
      <c r="J3" s="591"/>
      <c r="K3" s="591"/>
      <c r="L3" s="591"/>
      <c r="M3" s="591"/>
      <c r="N3" s="591"/>
      <c r="O3" s="591"/>
      <c r="P3" s="591"/>
      <c r="Q3" s="591"/>
      <c r="R3" s="591"/>
      <c r="S3" s="591"/>
      <c r="T3" s="217"/>
    </row>
    <row r="4" spans="2:21" s="2" customFormat="1" ht="57.75" customHeight="1" thickBot="1" x14ac:dyDescent="0.25">
      <c r="B4" s="559" t="s">
        <v>157</v>
      </c>
      <c r="C4" s="550" t="s">
        <v>41</v>
      </c>
      <c r="D4" s="551"/>
      <c r="E4" s="551"/>
      <c r="F4" s="551"/>
      <c r="G4" s="551"/>
      <c r="H4" s="551"/>
      <c r="I4" s="551"/>
      <c r="J4" s="551"/>
      <c r="K4" s="556"/>
      <c r="L4" s="556"/>
      <c r="M4" s="550" t="s">
        <v>31</v>
      </c>
      <c r="N4" s="551"/>
      <c r="O4" s="551"/>
      <c r="P4" s="551"/>
      <c r="Q4" s="551"/>
      <c r="R4" s="551"/>
      <c r="S4" s="557" t="s">
        <v>15</v>
      </c>
    </row>
    <row r="5" spans="2:21" s="2" customFormat="1" ht="306.75" customHeight="1" thickBot="1" x14ac:dyDescent="0.25">
      <c r="B5" s="560"/>
      <c r="C5" s="106" t="s">
        <v>28</v>
      </c>
      <c r="D5" s="107" t="s">
        <v>29</v>
      </c>
      <c r="E5" s="106" t="s">
        <v>0</v>
      </c>
      <c r="F5" s="108" t="s">
        <v>17</v>
      </c>
      <c r="G5" s="108" t="s">
        <v>18</v>
      </c>
      <c r="H5" s="109" t="s">
        <v>19</v>
      </c>
      <c r="I5" s="108" t="s">
        <v>36</v>
      </c>
      <c r="J5" s="108" t="s">
        <v>217</v>
      </c>
      <c r="K5" s="108" t="s">
        <v>20</v>
      </c>
      <c r="L5" s="110" t="s">
        <v>21</v>
      </c>
      <c r="M5" s="108" t="s">
        <v>16</v>
      </c>
      <c r="N5" s="109" t="s">
        <v>22</v>
      </c>
      <c r="O5" s="108" t="s">
        <v>23</v>
      </c>
      <c r="P5" s="108" t="s">
        <v>32</v>
      </c>
      <c r="Q5" s="109" t="s">
        <v>24</v>
      </c>
      <c r="R5" s="110" t="s">
        <v>25</v>
      </c>
      <c r="S5" s="558"/>
    </row>
    <row r="6" spans="2:21" s="2" customFormat="1" ht="26.25" customHeight="1" thickBot="1" x14ac:dyDescent="0.25">
      <c r="B6" s="618" t="s">
        <v>52</v>
      </c>
      <c r="C6" s="619"/>
      <c r="D6" s="619"/>
      <c r="E6" s="619"/>
      <c r="F6" s="619"/>
      <c r="G6" s="619"/>
      <c r="H6" s="619"/>
      <c r="I6" s="619"/>
      <c r="J6" s="619"/>
      <c r="K6" s="619"/>
      <c r="L6" s="619"/>
      <c r="M6" s="619"/>
      <c r="N6" s="619"/>
      <c r="O6" s="619"/>
      <c r="P6" s="619"/>
      <c r="Q6" s="619"/>
      <c r="R6" s="619"/>
      <c r="S6" s="620"/>
    </row>
    <row r="7" spans="2:21" ht="102" customHeight="1" x14ac:dyDescent="0.2">
      <c r="B7" s="621" t="s">
        <v>26</v>
      </c>
      <c r="C7" s="225" t="s">
        <v>237</v>
      </c>
      <c r="D7" s="224" t="s">
        <v>13</v>
      </c>
      <c r="E7" s="225" t="s">
        <v>238</v>
      </c>
      <c r="F7" s="315">
        <v>21</v>
      </c>
      <c r="G7" s="315">
        <v>21</v>
      </c>
      <c r="H7" s="23">
        <f>(G7/F7)*100</f>
        <v>100</v>
      </c>
      <c r="I7" s="84"/>
      <c r="J7" s="315">
        <v>84</v>
      </c>
      <c r="K7" s="315">
        <v>21</v>
      </c>
      <c r="L7" s="23">
        <f>(K7/J7)*100</f>
        <v>25</v>
      </c>
      <c r="M7" s="600">
        <f>(399816001.5+99258058.36)</f>
        <v>499074059.86000001</v>
      </c>
      <c r="N7" s="600">
        <f>(399815274.32+99256846.81)</f>
        <v>499072121.13</v>
      </c>
      <c r="O7" s="603">
        <f>(N7/M7)*100</f>
        <v>99.999611534608604</v>
      </c>
      <c r="P7" s="600">
        <v>2250000000</v>
      </c>
      <c r="Q7" s="600">
        <f>+N7</f>
        <v>499072121.13</v>
      </c>
      <c r="R7" s="603">
        <f>(Q7/P7)*100</f>
        <v>22.180983161333334</v>
      </c>
      <c r="S7" s="332"/>
    </row>
    <row r="8" spans="2:21" ht="78" customHeight="1" x14ac:dyDescent="0.2">
      <c r="B8" s="609"/>
      <c r="C8" s="227" t="s">
        <v>239</v>
      </c>
      <c r="D8" s="226" t="s">
        <v>13</v>
      </c>
      <c r="E8" s="227" t="s">
        <v>53</v>
      </c>
      <c r="F8" s="227"/>
      <c r="G8" s="227"/>
      <c r="H8" s="23"/>
      <c r="I8" s="84"/>
      <c r="J8" s="227">
        <v>3</v>
      </c>
      <c r="K8" s="227"/>
      <c r="L8" s="23">
        <f t="shared" ref="L8:L13" si="0">(K8/J8)*100</f>
        <v>0</v>
      </c>
      <c r="M8" s="601"/>
      <c r="N8" s="601"/>
      <c r="O8" s="604"/>
      <c r="P8" s="601"/>
      <c r="Q8" s="601"/>
      <c r="R8" s="604"/>
      <c r="S8" s="333"/>
    </row>
    <row r="9" spans="2:21" ht="87" customHeight="1" x14ac:dyDescent="0.2">
      <c r="B9" s="609"/>
      <c r="C9" s="227" t="s">
        <v>240</v>
      </c>
      <c r="D9" s="226" t="s">
        <v>13</v>
      </c>
      <c r="E9" s="227" t="s">
        <v>147</v>
      </c>
      <c r="F9" s="227">
        <v>1</v>
      </c>
      <c r="G9" s="227">
        <v>1</v>
      </c>
      <c r="H9" s="23">
        <f t="shared" ref="H9:H13" si="1">(G9/F9)*100</f>
        <v>100</v>
      </c>
      <c r="I9" s="84"/>
      <c r="J9" s="227">
        <v>4</v>
      </c>
      <c r="K9" s="227">
        <v>1</v>
      </c>
      <c r="L9" s="23">
        <f t="shared" si="0"/>
        <v>25</v>
      </c>
      <c r="M9" s="601"/>
      <c r="N9" s="601"/>
      <c r="O9" s="604"/>
      <c r="P9" s="601"/>
      <c r="Q9" s="601"/>
      <c r="R9" s="604"/>
      <c r="S9" s="334"/>
      <c r="T9" s="123"/>
      <c r="U9" s="123"/>
    </row>
    <row r="10" spans="2:21" ht="80.25" customHeight="1" x14ac:dyDescent="0.2">
      <c r="B10" s="609"/>
      <c r="C10" s="227" t="s">
        <v>241</v>
      </c>
      <c r="D10" s="226" t="s">
        <v>13</v>
      </c>
      <c r="E10" s="227" t="s">
        <v>85</v>
      </c>
      <c r="F10" s="227">
        <v>5</v>
      </c>
      <c r="G10" s="227">
        <v>5</v>
      </c>
      <c r="H10" s="23">
        <f t="shared" si="1"/>
        <v>100</v>
      </c>
      <c r="I10" s="331"/>
      <c r="J10" s="227">
        <v>21</v>
      </c>
      <c r="K10" s="227">
        <v>5</v>
      </c>
      <c r="L10" s="23">
        <f t="shared" si="0"/>
        <v>23.809523809523807</v>
      </c>
      <c r="M10" s="601"/>
      <c r="N10" s="601"/>
      <c r="O10" s="604"/>
      <c r="P10" s="601"/>
      <c r="Q10" s="601"/>
      <c r="R10" s="604"/>
      <c r="S10" s="335"/>
      <c r="T10" s="123"/>
      <c r="U10" s="123"/>
    </row>
    <row r="11" spans="2:21" ht="49.5" customHeight="1" x14ac:dyDescent="0.2">
      <c r="B11" s="609"/>
      <c r="C11" s="227" t="s">
        <v>242</v>
      </c>
      <c r="D11" s="226" t="s">
        <v>13</v>
      </c>
      <c r="E11" s="227" t="s">
        <v>243</v>
      </c>
      <c r="F11" s="227">
        <v>1</v>
      </c>
      <c r="G11" s="227">
        <v>1</v>
      </c>
      <c r="H11" s="23">
        <f t="shared" si="1"/>
        <v>100</v>
      </c>
      <c r="I11" s="84"/>
      <c r="J11" s="227">
        <v>4</v>
      </c>
      <c r="K11" s="227">
        <v>1</v>
      </c>
      <c r="L11" s="23">
        <f t="shared" si="0"/>
        <v>25</v>
      </c>
      <c r="M11" s="601"/>
      <c r="N11" s="601"/>
      <c r="O11" s="604"/>
      <c r="P11" s="601"/>
      <c r="Q11" s="601"/>
      <c r="R11" s="604"/>
      <c r="S11" s="336"/>
      <c r="T11" s="123"/>
      <c r="U11" s="123"/>
    </row>
    <row r="12" spans="2:21" ht="64.5" customHeight="1" x14ac:dyDescent="0.2">
      <c r="B12" s="609"/>
      <c r="C12" s="227" t="s">
        <v>244</v>
      </c>
      <c r="D12" s="226" t="s">
        <v>14</v>
      </c>
      <c r="E12" s="226" t="s">
        <v>245</v>
      </c>
      <c r="F12" s="227">
        <v>100</v>
      </c>
      <c r="G12" s="227">
        <v>100</v>
      </c>
      <c r="H12" s="23">
        <f t="shared" si="1"/>
        <v>100</v>
      </c>
      <c r="I12" s="84"/>
      <c r="J12" s="227">
        <v>100</v>
      </c>
      <c r="K12" s="227">
        <v>100</v>
      </c>
      <c r="L12" s="23">
        <f t="shared" si="0"/>
        <v>100</v>
      </c>
      <c r="M12" s="601"/>
      <c r="N12" s="601"/>
      <c r="O12" s="604"/>
      <c r="P12" s="601"/>
      <c r="Q12" s="601"/>
      <c r="R12" s="604"/>
      <c r="S12" s="336"/>
    </row>
    <row r="13" spans="2:21" ht="65.25" customHeight="1" thickBot="1" x14ac:dyDescent="0.25">
      <c r="B13" s="609"/>
      <c r="C13" s="233" t="s">
        <v>246</v>
      </c>
      <c r="D13" s="232" t="s">
        <v>14</v>
      </c>
      <c r="E13" s="232" t="s">
        <v>247</v>
      </c>
      <c r="F13" s="227">
        <v>100</v>
      </c>
      <c r="G13" s="227">
        <v>100</v>
      </c>
      <c r="H13" s="23">
        <f t="shared" si="1"/>
        <v>100</v>
      </c>
      <c r="I13" s="84"/>
      <c r="J13" s="227">
        <v>100</v>
      </c>
      <c r="K13" s="227">
        <v>100</v>
      </c>
      <c r="L13" s="23">
        <f t="shared" si="0"/>
        <v>100</v>
      </c>
      <c r="M13" s="602"/>
      <c r="N13" s="602"/>
      <c r="O13" s="605"/>
      <c r="P13" s="602"/>
      <c r="Q13" s="602"/>
      <c r="R13" s="605"/>
      <c r="S13" s="336"/>
    </row>
    <row r="14" spans="2:21" ht="36" customHeight="1" thickBot="1" x14ac:dyDescent="0.25">
      <c r="B14" s="67"/>
      <c r="C14" s="616" t="s">
        <v>51</v>
      </c>
      <c r="D14" s="617"/>
      <c r="E14" s="617"/>
      <c r="F14" s="116">
        <v>600</v>
      </c>
      <c r="G14" s="125">
        <f>(H14/F14)*100</f>
        <v>100</v>
      </c>
      <c r="H14" s="116">
        <f>SUM(H7:H13)</f>
        <v>600</v>
      </c>
      <c r="I14" s="93"/>
      <c r="J14" s="93">
        <v>700</v>
      </c>
      <c r="K14" s="125">
        <f>(L14/J14)*100</f>
        <v>42.687074829931973</v>
      </c>
      <c r="L14" s="94">
        <f>SUM(L7:L13)</f>
        <v>298.8095238095238</v>
      </c>
      <c r="M14" s="314"/>
      <c r="N14" s="25"/>
      <c r="O14" s="25"/>
      <c r="P14" s="338"/>
      <c r="Q14" s="339"/>
      <c r="R14" s="340"/>
      <c r="S14" s="337"/>
      <c r="T14" s="24"/>
    </row>
    <row r="15" spans="2:21" ht="58.5" customHeight="1" thickBot="1" x14ac:dyDescent="0.25">
      <c r="B15" s="606" t="s">
        <v>52</v>
      </c>
      <c r="C15" s="607"/>
      <c r="D15" s="607"/>
      <c r="E15" s="607"/>
      <c r="F15" s="607"/>
      <c r="G15" s="607"/>
      <c r="H15" s="607"/>
      <c r="I15" s="607"/>
      <c r="J15" s="607"/>
      <c r="K15" s="607"/>
      <c r="L15" s="608"/>
      <c r="M15" s="68"/>
      <c r="N15" s="69"/>
      <c r="O15" s="70"/>
      <c r="P15" s="68"/>
      <c r="Q15" s="69"/>
      <c r="R15" s="71"/>
      <c r="S15" s="72"/>
      <c r="T15" s="24"/>
      <c r="U15" s="24"/>
    </row>
    <row r="16" spans="2:21" ht="124.5" customHeight="1" x14ac:dyDescent="0.2">
      <c r="B16" s="609" t="s">
        <v>55</v>
      </c>
      <c r="C16" s="432" t="s">
        <v>248</v>
      </c>
      <c r="D16" s="263" t="s">
        <v>12</v>
      </c>
      <c r="E16" s="400" t="s">
        <v>249</v>
      </c>
      <c r="F16" s="322">
        <v>7</v>
      </c>
      <c r="G16" s="44">
        <v>0</v>
      </c>
      <c r="H16" s="44">
        <f>(G16/F16)*100</f>
        <v>0</v>
      </c>
      <c r="I16" s="499"/>
      <c r="J16" s="327">
        <v>28</v>
      </c>
      <c r="K16" s="44">
        <v>0</v>
      </c>
      <c r="L16" s="44">
        <f>(K16/J16)*100</f>
        <v>0</v>
      </c>
      <c r="M16" s="610">
        <f>(444453750.11+49999200)</f>
        <v>494452950.11000001</v>
      </c>
      <c r="N16" s="610">
        <f>(444445595.59+49586463.63)</f>
        <v>494032059.21999997</v>
      </c>
      <c r="O16" s="610">
        <f t="shared" ref="O16" si="2">(N16/M16)*100</f>
        <v>99.914877464093109</v>
      </c>
      <c r="P16" s="610">
        <v>2300000000</v>
      </c>
      <c r="Q16" s="610">
        <f>+N16</f>
        <v>494032059.21999997</v>
      </c>
      <c r="R16" s="610">
        <f t="shared" ref="R16" si="3">(Q16/P16)*100</f>
        <v>21.479654748695651</v>
      </c>
      <c r="S16" s="345"/>
      <c r="T16" s="478" t="s">
        <v>395</v>
      </c>
      <c r="U16" s="24"/>
    </row>
    <row r="17" spans="2:21" ht="97.5" customHeight="1" x14ac:dyDescent="0.2">
      <c r="B17" s="609"/>
      <c r="C17" s="433" t="s">
        <v>250</v>
      </c>
      <c r="D17" s="266" t="s">
        <v>12</v>
      </c>
      <c r="E17" s="401" t="s">
        <v>251</v>
      </c>
      <c r="F17" s="324">
        <v>4</v>
      </c>
      <c r="G17" s="48">
        <v>0</v>
      </c>
      <c r="H17" s="48">
        <f t="shared" ref="H17:H28" si="4">(G17/F17)*100</f>
        <v>0</v>
      </c>
      <c r="I17" s="477"/>
      <c r="J17" s="328">
        <v>5</v>
      </c>
      <c r="K17" s="48">
        <v>0</v>
      </c>
      <c r="L17" s="48">
        <f>(K17/J17)*100</f>
        <v>0</v>
      </c>
      <c r="M17" s="611"/>
      <c r="N17" s="611"/>
      <c r="O17" s="611"/>
      <c r="P17" s="611"/>
      <c r="Q17" s="611"/>
      <c r="R17" s="611"/>
      <c r="S17" s="129"/>
      <c r="T17" s="478" t="s">
        <v>395</v>
      </c>
      <c r="U17" s="24"/>
    </row>
    <row r="18" spans="2:21" ht="87" customHeight="1" x14ac:dyDescent="0.2">
      <c r="B18" s="609"/>
      <c r="C18" s="434" t="s">
        <v>252</v>
      </c>
      <c r="D18" s="266" t="s">
        <v>12</v>
      </c>
      <c r="E18" s="401" t="s">
        <v>253</v>
      </c>
      <c r="F18" s="290">
        <v>4</v>
      </c>
      <c r="G18" s="48">
        <v>2</v>
      </c>
      <c r="H18" s="48">
        <f t="shared" si="4"/>
        <v>50</v>
      </c>
      <c r="I18" s="477"/>
      <c r="J18" s="328">
        <v>4</v>
      </c>
      <c r="K18" s="48">
        <v>2</v>
      </c>
      <c r="L18" s="48">
        <f t="shared" ref="L18:L28" si="5">(K18/J18)*100</f>
        <v>50</v>
      </c>
      <c r="M18" s="611"/>
      <c r="N18" s="611"/>
      <c r="O18" s="611"/>
      <c r="P18" s="611"/>
      <c r="Q18" s="611"/>
      <c r="R18" s="611"/>
      <c r="S18" s="129"/>
      <c r="T18" s="478" t="s">
        <v>395</v>
      </c>
      <c r="U18" s="24"/>
    </row>
    <row r="19" spans="2:21" ht="58.5" customHeight="1" x14ac:dyDescent="0.2">
      <c r="B19" s="609"/>
      <c r="C19" s="433" t="s">
        <v>254</v>
      </c>
      <c r="D19" s="266" t="s">
        <v>14</v>
      </c>
      <c r="E19" s="389" t="s">
        <v>255</v>
      </c>
      <c r="F19" s="324"/>
      <c r="G19" s="48"/>
      <c r="H19" s="48"/>
      <c r="I19" s="52"/>
      <c r="J19" s="346">
        <v>100</v>
      </c>
      <c r="K19" s="48"/>
      <c r="L19" s="48">
        <f t="shared" si="5"/>
        <v>0</v>
      </c>
      <c r="M19" s="611"/>
      <c r="N19" s="611"/>
      <c r="O19" s="611"/>
      <c r="P19" s="611"/>
      <c r="Q19" s="611"/>
      <c r="R19" s="611"/>
      <c r="S19" s="129"/>
      <c r="T19" s="24" t="s">
        <v>395</v>
      </c>
      <c r="U19" s="24"/>
    </row>
    <row r="20" spans="2:21" ht="72" customHeight="1" x14ac:dyDescent="0.2">
      <c r="B20" s="609"/>
      <c r="C20" s="433" t="s">
        <v>256</v>
      </c>
      <c r="D20" s="266" t="s">
        <v>14</v>
      </c>
      <c r="E20" s="389" t="s">
        <v>257</v>
      </c>
      <c r="F20" s="324"/>
      <c r="G20" s="48"/>
      <c r="H20" s="48"/>
      <c r="I20" s="52"/>
      <c r="J20" s="328">
        <v>100</v>
      </c>
      <c r="K20" s="48"/>
      <c r="L20" s="48">
        <f t="shared" si="5"/>
        <v>0</v>
      </c>
      <c r="M20" s="611"/>
      <c r="N20" s="611"/>
      <c r="O20" s="611"/>
      <c r="P20" s="611"/>
      <c r="Q20" s="611"/>
      <c r="R20" s="611"/>
      <c r="S20" s="129"/>
      <c r="T20" s="24" t="s">
        <v>396</v>
      </c>
      <c r="U20" s="24"/>
    </row>
    <row r="21" spans="2:21" ht="114" customHeight="1" x14ac:dyDescent="0.2">
      <c r="B21" s="609"/>
      <c r="C21" s="434" t="s">
        <v>258</v>
      </c>
      <c r="D21" s="266" t="s">
        <v>12</v>
      </c>
      <c r="E21" s="389" t="s">
        <v>259</v>
      </c>
      <c r="F21" s="324">
        <v>1</v>
      </c>
      <c r="G21" s="48">
        <v>1</v>
      </c>
      <c r="H21" s="48">
        <f t="shared" si="4"/>
        <v>100</v>
      </c>
      <c r="I21" s="52"/>
      <c r="J21" s="328">
        <v>1</v>
      </c>
      <c r="K21" s="48">
        <v>1</v>
      </c>
      <c r="L21" s="48">
        <f t="shared" si="5"/>
        <v>100</v>
      </c>
      <c r="M21" s="611"/>
      <c r="N21" s="611"/>
      <c r="O21" s="611"/>
      <c r="P21" s="611"/>
      <c r="Q21" s="611"/>
      <c r="R21" s="611"/>
      <c r="S21" s="129"/>
      <c r="T21" s="24" t="s">
        <v>397</v>
      </c>
      <c r="U21" s="24"/>
    </row>
    <row r="22" spans="2:21" ht="58.5" customHeight="1" x14ac:dyDescent="0.2">
      <c r="B22" s="609"/>
      <c r="C22" s="433" t="s">
        <v>260</v>
      </c>
      <c r="D22" s="266" t="s">
        <v>12</v>
      </c>
      <c r="E22" s="401" t="s">
        <v>261</v>
      </c>
      <c r="F22" s="324">
        <v>1</v>
      </c>
      <c r="G22" s="48">
        <v>1</v>
      </c>
      <c r="H22" s="48">
        <f t="shared" si="4"/>
        <v>100</v>
      </c>
      <c r="I22" s="52"/>
      <c r="J22" s="328">
        <v>4</v>
      </c>
      <c r="K22" s="48">
        <v>1</v>
      </c>
      <c r="L22" s="48">
        <f t="shared" si="5"/>
        <v>25</v>
      </c>
      <c r="M22" s="611"/>
      <c r="N22" s="611"/>
      <c r="O22" s="611"/>
      <c r="P22" s="611"/>
      <c r="Q22" s="611"/>
      <c r="R22" s="611"/>
      <c r="S22" s="129"/>
      <c r="T22" s="24" t="s">
        <v>397</v>
      </c>
      <c r="U22" s="24"/>
    </row>
    <row r="23" spans="2:21" ht="91.5" customHeight="1" x14ac:dyDescent="0.2">
      <c r="B23" s="609"/>
      <c r="C23" s="433" t="s">
        <v>262</v>
      </c>
      <c r="D23" s="266" t="s">
        <v>12</v>
      </c>
      <c r="E23" s="389" t="s">
        <v>85</v>
      </c>
      <c r="F23" s="324">
        <v>21</v>
      </c>
      <c r="G23" s="48">
        <v>21</v>
      </c>
      <c r="H23" s="48">
        <f t="shared" si="4"/>
        <v>100</v>
      </c>
      <c r="I23" s="52"/>
      <c r="J23" s="328">
        <v>21</v>
      </c>
      <c r="K23" s="48">
        <v>21</v>
      </c>
      <c r="L23" s="48">
        <f t="shared" si="5"/>
        <v>100</v>
      </c>
      <c r="M23" s="611"/>
      <c r="N23" s="611"/>
      <c r="O23" s="611"/>
      <c r="P23" s="611"/>
      <c r="Q23" s="611"/>
      <c r="R23" s="611"/>
      <c r="S23" s="129"/>
      <c r="T23" s="24" t="s">
        <v>396</v>
      </c>
      <c r="U23" s="24"/>
    </row>
    <row r="24" spans="2:21" ht="45" customHeight="1" x14ac:dyDescent="0.2">
      <c r="B24" s="609"/>
      <c r="C24" s="435" t="s">
        <v>263</v>
      </c>
      <c r="D24" s="266" t="s">
        <v>12</v>
      </c>
      <c r="E24" s="389" t="s">
        <v>264</v>
      </c>
      <c r="F24" s="324">
        <v>1</v>
      </c>
      <c r="G24" s="48">
        <v>1</v>
      </c>
      <c r="H24" s="48">
        <f t="shared" si="4"/>
        <v>100</v>
      </c>
      <c r="I24" s="477"/>
      <c r="J24" s="328">
        <v>4</v>
      </c>
      <c r="K24" s="48">
        <v>1</v>
      </c>
      <c r="L24" s="48">
        <f t="shared" si="5"/>
        <v>25</v>
      </c>
      <c r="M24" s="611"/>
      <c r="N24" s="611"/>
      <c r="O24" s="611"/>
      <c r="P24" s="611"/>
      <c r="Q24" s="611"/>
      <c r="R24" s="611"/>
      <c r="S24" s="129"/>
      <c r="T24" s="24" t="s">
        <v>397</v>
      </c>
      <c r="U24" s="24"/>
    </row>
    <row r="25" spans="2:21" ht="64.5" customHeight="1" x14ac:dyDescent="0.2">
      <c r="B25" s="609"/>
      <c r="C25" s="433" t="s">
        <v>265</v>
      </c>
      <c r="D25" s="266" t="s">
        <v>12</v>
      </c>
      <c r="E25" s="401" t="s">
        <v>266</v>
      </c>
      <c r="F25" s="324">
        <v>50</v>
      </c>
      <c r="G25" s="48">
        <v>50</v>
      </c>
      <c r="H25" s="48">
        <f t="shared" si="4"/>
        <v>100</v>
      </c>
      <c r="I25" s="52"/>
      <c r="J25" s="328">
        <v>200</v>
      </c>
      <c r="K25" s="48">
        <v>50</v>
      </c>
      <c r="L25" s="48">
        <f t="shared" si="5"/>
        <v>25</v>
      </c>
      <c r="M25" s="611"/>
      <c r="N25" s="611"/>
      <c r="O25" s="611"/>
      <c r="P25" s="611"/>
      <c r="Q25" s="611"/>
      <c r="R25" s="611"/>
      <c r="S25" s="129"/>
      <c r="T25" s="24" t="s">
        <v>396</v>
      </c>
      <c r="U25" s="24"/>
    </row>
    <row r="26" spans="2:21" ht="70.5" customHeight="1" x14ac:dyDescent="0.2">
      <c r="B26" s="609"/>
      <c r="C26" s="433" t="s">
        <v>267</v>
      </c>
      <c r="D26" s="266" t="s">
        <v>12</v>
      </c>
      <c r="E26" s="401" t="s">
        <v>268</v>
      </c>
      <c r="F26" s="324"/>
      <c r="G26" s="48"/>
      <c r="H26" s="48"/>
      <c r="I26" s="52"/>
      <c r="J26" s="328">
        <v>300</v>
      </c>
      <c r="K26" s="48"/>
      <c r="L26" s="48">
        <f t="shared" si="5"/>
        <v>0</v>
      </c>
      <c r="M26" s="611"/>
      <c r="N26" s="611"/>
      <c r="O26" s="611"/>
      <c r="P26" s="611"/>
      <c r="Q26" s="611"/>
      <c r="R26" s="611"/>
      <c r="S26" s="129"/>
      <c r="T26" s="24" t="s">
        <v>396</v>
      </c>
      <c r="U26" s="24"/>
    </row>
    <row r="27" spans="2:21" ht="64.5" customHeight="1" x14ac:dyDescent="0.2">
      <c r="B27" s="609"/>
      <c r="C27" s="433" t="s">
        <v>269</v>
      </c>
      <c r="D27" s="266" t="s">
        <v>13</v>
      </c>
      <c r="E27" s="389" t="s">
        <v>270</v>
      </c>
      <c r="F27" s="324"/>
      <c r="G27" s="48"/>
      <c r="H27" s="48"/>
      <c r="I27" s="52"/>
      <c r="J27" s="346">
        <v>20</v>
      </c>
      <c r="K27" s="48"/>
      <c r="L27" s="48">
        <f t="shared" si="5"/>
        <v>0</v>
      </c>
      <c r="M27" s="611"/>
      <c r="N27" s="611"/>
      <c r="O27" s="611"/>
      <c r="P27" s="611"/>
      <c r="Q27" s="611"/>
      <c r="R27" s="611"/>
      <c r="S27" s="130"/>
      <c r="T27" s="24" t="s">
        <v>396</v>
      </c>
      <c r="U27" s="24"/>
    </row>
    <row r="28" spans="2:21" ht="68.25" customHeight="1" thickBot="1" x14ac:dyDescent="0.25">
      <c r="B28" s="609"/>
      <c r="C28" s="436" t="s">
        <v>271</v>
      </c>
      <c r="D28" s="369" t="s">
        <v>12</v>
      </c>
      <c r="E28" s="321" t="s">
        <v>272</v>
      </c>
      <c r="F28" s="437">
        <v>1</v>
      </c>
      <c r="G28" s="45">
        <v>1</v>
      </c>
      <c r="H28" s="45">
        <f t="shared" si="4"/>
        <v>100</v>
      </c>
      <c r="I28" s="438"/>
      <c r="J28" s="439">
        <v>1</v>
      </c>
      <c r="K28" s="45">
        <v>1</v>
      </c>
      <c r="L28" s="45">
        <f t="shared" si="5"/>
        <v>100</v>
      </c>
      <c r="M28" s="612"/>
      <c r="N28" s="612"/>
      <c r="O28" s="612"/>
      <c r="P28" s="612"/>
      <c r="Q28" s="612"/>
      <c r="R28" s="612"/>
      <c r="S28" s="440"/>
      <c r="T28" s="24" t="s">
        <v>400</v>
      </c>
      <c r="U28" s="24"/>
    </row>
    <row r="29" spans="2:21" ht="39.75" customHeight="1" thickBot="1" x14ac:dyDescent="0.25">
      <c r="B29" s="33"/>
      <c r="C29" s="613" t="s">
        <v>51</v>
      </c>
      <c r="D29" s="614"/>
      <c r="E29" s="615"/>
      <c r="F29" s="116">
        <v>900</v>
      </c>
      <c r="G29" s="125">
        <f>(H29/F29)*100</f>
        <v>72.222222222222214</v>
      </c>
      <c r="H29" s="116">
        <f>SUM(H16:H28)</f>
        <v>650</v>
      </c>
      <c r="I29" s="93"/>
      <c r="J29" s="93">
        <v>1300</v>
      </c>
      <c r="K29" s="125">
        <f>(L29/J29)*100</f>
        <v>32.692307692307693</v>
      </c>
      <c r="L29" s="33">
        <f>SUM(L16:L28)</f>
        <v>425</v>
      </c>
      <c r="M29" s="38"/>
      <c r="N29" s="39"/>
      <c r="O29" s="40"/>
      <c r="P29" s="38"/>
      <c r="Q29" s="39"/>
      <c r="R29" s="41"/>
      <c r="S29" s="117"/>
      <c r="T29" s="128"/>
      <c r="U29" s="1"/>
    </row>
    <row r="30" spans="2:21" x14ac:dyDescent="0.2">
      <c r="T30" s="1"/>
      <c r="U30" s="1"/>
    </row>
    <row r="31" spans="2:21" x14ac:dyDescent="0.2">
      <c r="T31" s="1"/>
      <c r="U31" s="1"/>
    </row>
    <row r="32" spans="2:21" x14ac:dyDescent="0.2">
      <c r="T32" s="1"/>
      <c r="U32" s="1"/>
    </row>
    <row r="33" spans="20:21" x14ac:dyDescent="0.2">
      <c r="T33" s="1"/>
      <c r="U33" s="1"/>
    </row>
    <row r="34" spans="20:21" x14ac:dyDescent="0.2">
      <c r="T34" s="1"/>
      <c r="U34" s="1"/>
    </row>
    <row r="35" spans="20:21" x14ac:dyDescent="0.2">
      <c r="T35" s="1"/>
      <c r="U35" s="1"/>
    </row>
    <row r="36" spans="20:21" x14ac:dyDescent="0.2">
      <c r="T36" s="1"/>
      <c r="U36" s="1"/>
    </row>
    <row r="37" spans="20:21" x14ac:dyDescent="0.2">
      <c r="T37" s="1"/>
      <c r="U37" s="1"/>
    </row>
    <row r="38" spans="20:21" x14ac:dyDescent="0.2">
      <c r="T38" s="1"/>
      <c r="U38" s="1"/>
    </row>
  </sheetData>
  <mergeCells count="25">
    <mergeCell ref="B1:T1"/>
    <mergeCell ref="B2:S2"/>
    <mergeCell ref="B3:S3"/>
    <mergeCell ref="C29:E29"/>
    <mergeCell ref="C14:E14"/>
    <mergeCell ref="M16:M28"/>
    <mergeCell ref="O16:O28"/>
    <mergeCell ref="B6:S6"/>
    <mergeCell ref="B4:B5"/>
    <mergeCell ref="M4:R4"/>
    <mergeCell ref="S4:S5"/>
    <mergeCell ref="C4:L4"/>
    <mergeCell ref="R16:R28"/>
    <mergeCell ref="P16:P28"/>
    <mergeCell ref="Q16:Q28"/>
    <mergeCell ref="B7:B13"/>
    <mergeCell ref="P7:P13"/>
    <mergeCell ref="Q7:Q13"/>
    <mergeCell ref="R7:R13"/>
    <mergeCell ref="B15:L15"/>
    <mergeCell ref="B16:B28"/>
    <mergeCell ref="N16:N28"/>
    <mergeCell ref="O7:O13"/>
    <mergeCell ref="N7:N13"/>
    <mergeCell ref="M7:M13"/>
  </mergeCells>
  <phoneticPr fontId="0" type="noConversion"/>
  <printOptions horizontalCentered="1" verticalCentered="1"/>
  <pageMargins left="0.19685039370078741" right="0.19685039370078741" top="0.19685039370078741" bottom="0.19685039370078741" header="0.19685039370078741" footer="0"/>
  <pageSetup scale="36" orientation="landscape" horizontalDpi="300" verticalDpi="300" r:id="rId1"/>
  <headerFooter alignWithMargins="0"/>
  <rowBreaks count="1" manualBreakCount="1">
    <brk id="14" min="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7"/>
  <sheetViews>
    <sheetView view="pageBreakPreview" topLeftCell="A16" zoomScale="60" zoomScaleNormal="70" workbookViewId="0">
      <selection activeCell="K36" sqref="K36"/>
    </sheetView>
  </sheetViews>
  <sheetFormatPr baseColWidth="10" defaultRowHeight="12.75" x14ac:dyDescent="0.2"/>
  <cols>
    <col min="1" max="1" width="3.85546875" customWidth="1"/>
    <col min="2" max="2" width="29.28515625" customWidth="1"/>
    <col min="3" max="3" width="77" customWidth="1"/>
    <col min="4" max="4" width="27.85546875" customWidth="1"/>
    <col min="5" max="5" width="60.140625" customWidth="1"/>
    <col min="6" max="6" width="7" customWidth="1"/>
    <col min="7" max="7" width="13.140625" customWidth="1"/>
    <col min="8" max="8" width="14.7109375" customWidth="1"/>
    <col min="9" max="9" width="7.28515625" customWidth="1"/>
    <col min="10" max="10" width="9" customWidth="1"/>
    <col min="11" max="11" width="6.140625" customWidth="1"/>
    <col min="12" max="12" width="7.85546875" customWidth="1"/>
    <col min="13" max="13" width="5.5703125" customWidth="1"/>
    <col min="14" max="15" width="4.140625" customWidth="1"/>
    <col min="16" max="16" width="9" customWidth="1"/>
    <col min="17" max="17" width="8.28515625" hidden="1" customWidth="1"/>
    <col min="18" max="18" width="4.7109375" customWidth="1"/>
    <col min="19" max="19" width="5.140625" customWidth="1"/>
    <col min="20" max="20" width="6.140625" customWidth="1"/>
    <col min="21" max="21" width="9.5703125" customWidth="1"/>
    <col min="22" max="22" width="21.28515625" customWidth="1"/>
    <col min="23" max="23" width="13" customWidth="1"/>
  </cols>
  <sheetData>
    <row r="2" spans="2:21" ht="39" customHeight="1" x14ac:dyDescent="0.2">
      <c r="B2" s="590" t="s">
        <v>154</v>
      </c>
      <c r="C2" s="591"/>
      <c r="D2" s="591"/>
      <c r="E2" s="591"/>
      <c r="F2" s="591"/>
      <c r="G2" s="591"/>
      <c r="H2" s="591"/>
      <c r="I2" s="591"/>
      <c r="J2" s="591"/>
      <c r="K2" s="591"/>
      <c r="L2" s="591"/>
      <c r="M2" s="591"/>
      <c r="N2" s="591"/>
      <c r="O2" s="591"/>
      <c r="P2" s="591"/>
      <c r="Q2" s="591"/>
      <c r="R2" s="591"/>
      <c r="S2" s="591"/>
      <c r="T2" s="591"/>
      <c r="U2" s="591"/>
    </row>
    <row r="3" spans="2:21" ht="25.5" customHeight="1" thickBot="1" x14ac:dyDescent="0.25">
      <c r="B3" s="590" t="s">
        <v>401</v>
      </c>
      <c r="C3" s="591"/>
      <c r="D3" s="591"/>
      <c r="E3" s="591"/>
      <c r="F3" s="591"/>
      <c r="G3" s="591"/>
      <c r="H3" s="591"/>
      <c r="I3" s="591"/>
      <c r="J3" s="591"/>
      <c r="K3" s="591"/>
      <c r="L3" s="591"/>
      <c r="M3" s="591"/>
      <c r="N3" s="591"/>
      <c r="O3" s="591"/>
      <c r="P3" s="591"/>
      <c r="Q3" s="591"/>
      <c r="R3" s="591"/>
      <c r="S3" s="591"/>
      <c r="T3" s="591"/>
      <c r="U3" s="591"/>
    </row>
    <row r="4" spans="2:21" ht="40.5" customHeight="1" thickBot="1" x14ac:dyDescent="0.25">
      <c r="B4" s="559" t="s">
        <v>157</v>
      </c>
      <c r="C4" s="550" t="s">
        <v>41</v>
      </c>
      <c r="D4" s="551"/>
      <c r="E4" s="551"/>
      <c r="F4" s="551"/>
      <c r="G4" s="551"/>
      <c r="H4" s="551"/>
      <c r="I4" s="551"/>
      <c r="J4" s="551"/>
      <c r="K4" s="556"/>
      <c r="L4" s="556"/>
      <c r="M4" s="556"/>
      <c r="N4" s="550" t="s">
        <v>31</v>
      </c>
      <c r="O4" s="551"/>
      <c r="P4" s="551"/>
      <c r="Q4" s="551"/>
      <c r="R4" s="551"/>
      <c r="S4" s="551"/>
      <c r="T4" s="551"/>
      <c r="U4" s="557" t="s">
        <v>15</v>
      </c>
    </row>
    <row r="5" spans="2:21" ht="321" customHeight="1" thickBot="1" x14ac:dyDescent="0.25">
      <c r="B5" s="560"/>
      <c r="C5" s="106" t="s">
        <v>28</v>
      </c>
      <c r="D5" s="107" t="s">
        <v>29</v>
      </c>
      <c r="E5" s="106" t="s">
        <v>0</v>
      </c>
      <c r="F5" s="108" t="s">
        <v>17</v>
      </c>
      <c r="G5" s="108" t="s">
        <v>18</v>
      </c>
      <c r="H5" s="109" t="s">
        <v>19</v>
      </c>
      <c r="I5" s="108" t="s">
        <v>36</v>
      </c>
      <c r="J5" s="108" t="s">
        <v>217</v>
      </c>
      <c r="K5" s="108" t="s">
        <v>20</v>
      </c>
      <c r="L5" s="110" t="s">
        <v>21</v>
      </c>
      <c r="M5" s="108"/>
      <c r="N5" s="108" t="s">
        <v>16</v>
      </c>
      <c r="O5" s="109" t="s">
        <v>22</v>
      </c>
      <c r="P5" s="108" t="s">
        <v>23</v>
      </c>
      <c r="Q5" s="108" t="s">
        <v>23</v>
      </c>
      <c r="R5" s="108" t="s">
        <v>32</v>
      </c>
      <c r="S5" s="109" t="s">
        <v>24</v>
      </c>
      <c r="T5" s="110" t="s">
        <v>25</v>
      </c>
      <c r="U5" s="558"/>
    </row>
    <row r="6" spans="2:21" ht="24" customHeight="1" thickBot="1" x14ac:dyDescent="0.25">
      <c r="B6" s="618" t="s">
        <v>56</v>
      </c>
      <c r="C6" s="619"/>
      <c r="D6" s="619"/>
      <c r="E6" s="619"/>
      <c r="F6" s="619"/>
      <c r="G6" s="619"/>
      <c r="H6" s="619"/>
      <c r="I6" s="619"/>
      <c r="J6" s="619"/>
      <c r="K6" s="619"/>
      <c r="L6" s="619"/>
      <c r="M6" s="630"/>
      <c r="N6" s="630"/>
      <c r="O6" s="630"/>
      <c r="P6" s="630"/>
      <c r="Q6" s="630"/>
      <c r="R6" s="630"/>
      <c r="S6" s="630"/>
      <c r="T6" s="630"/>
      <c r="U6" s="631"/>
    </row>
    <row r="7" spans="2:21" ht="81" customHeight="1" x14ac:dyDescent="0.2">
      <c r="B7" s="628" t="s">
        <v>57</v>
      </c>
      <c r="C7" s="308" t="s">
        <v>273</v>
      </c>
      <c r="D7" s="347" t="s">
        <v>13</v>
      </c>
      <c r="E7" s="276" t="s">
        <v>274</v>
      </c>
      <c r="F7" s="354">
        <v>6</v>
      </c>
      <c r="G7" s="354">
        <v>6</v>
      </c>
      <c r="H7" s="215">
        <f t="shared" ref="H7" si="0">(G7/F7)*100</f>
        <v>100</v>
      </c>
      <c r="I7" s="215"/>
      <c r="J7" s="227">
        <v>21</v>
      </c>
      <c r="K7" s="354">
        <v>6</v>
      </c>
      <c r="L7" s="215">
        <f>(K7/J7)*100</f>
        <v>28.571428571428569</v>
      </c>
      <c r="M7" s="625"/>
      <c r="N7" s="626">
        <v>892731684.00999999</v>
      </c>
      <c r="O7" s="622">
        <v>892365775.12</v>
      </c>
      <c r="P7" s="627">
        <f>(O7/N7)</f>
        <v>0.99959012444998441</v>
      </c>
      <c r="Q7" s="627" t="e">
        <f>(O7/M7)</f>
        <v>#DIV/0!</v>
      </c>
      <c r="R7" s="626">
        <v>4600000000</v>
      </c>
      <c r="S7" s="622">
        <f>+O7</f>
        <v>892365775.12</v>
      </c>
      <c r="T7" s="627">
        <f>(S7/R7)</f>
        <v>0.19399255980869565</v>
      </c>
      <c r="U7" s="359"/>
    </row>
    <row r="8" spans="2:21" ht="87.75" customHeight="1" x14ac:dyDescent="0.2">
      <c r="B8" s="629"/>
      <c r="C8" s="229" t="s">
        <v>275</v>
      </c>
      <c r="D8" s="348" t="s">
        <v>14</v>
      </c>
      <c r="E8" s="349" t="s">
        <v>276</v>
      </c>
      <c r="F8" s="355">
        <v>100</v>
      </c>
      <c r="G8" s="355">
        <v>100</v>
      </c>
      <c r="H8" s="215">
        <f t="shared" ref="H8:H26" si="1">(G8/F8)*100</f>
        <v>100</v>
      </c>
      <c r="I8" s="215"/>
      <c r="J8" s="22">
        <v>100</v>
      </c>
      <c r="K8" s="355">
        <v>100</v>
      </c>
      <c r="L8" s="215">
        <f t="shared" ref="L8:L26" si="2">(K8/J8)*100</f>
        <v>100</v>
      </c>
      <c r="M8" s="625"/>
      <c r="N8" s="626"/>
      <c r="O8" s="623"/>
      <c r="P8" s="627"/>
      <c r="Q8" s="627"/>
      <c r="R8" s="626"/>
      <c r="S8" s="623"/>
      <c r="T8" s="627"/>
      <c r="U8" s="359"/>
    </row>
    <row r="9" spans="2:21" ht="93.75" customHeight="1" x14ac:dyDescent="0.2">
      <c r="B9" s="629"/>
      <c r="C9" s="229" t="s">
        <v>277</v>
      </c>
      <c r="D9" s="348" t="s">
        <v>14</v>
      </c>
      <c r="E9" s="350" t="s">
        <v>278</v>
      </c>
      <c r="F9" s="355">
        <v>100</v>
      </c>
      <c r="G9" s="355">
        <v>100</v>
      </c>
      <c r="H9" s="215">
        <f t="shared" si="1"/>
        <v>100</v>
      </c>
      <c r="I9" s="215"/>
      <c r="J9" s="227">
        <v>100</v>
      </c>
      <c r="K9" s="355">
        <v>100</v>
      </c>
      <c r="L9" s="215">
        <f t="shared" si="2"/>
        <v>100</v>
      </c>
      <c r="M9" s="625"/>
      <c r="N9" s="626"/>
      <c r="O9" s="623"/>
      <c r="P9" s="627"/>
      <c r="Q9" s="627"/>
      <c r="R9" s="626"/>
      <c r="S9" s="623"/>
      <c r="T9" s="627"/>
      <c r="U9" s="359"/>
    </row>
    <row r="10" spans="2:21" ht="63.75" customHeight="1" x14ac:dyDescent="0.2">
      <c r="B10" s="629"/>
      <c r="C10" s="229" t="s">
        <v>279</v>
      </c>
      <c r="D10" s="348" t="s">
        <v>14</v>
      </c>
      <c r="E10" s="350" t="s">
        <v>280</v>
      </c>
      <c r="F10" s="356"/>
      <c r="G10" s="356"/>
      <c r="H10" s="215"/>
      <c r="I10" s="215"/>
      <c r="J10" s="22">
        <v>2</v>
      </c>
      <c r="K10" s="356"/>
      <c r="L10" s="215">
        <f t="shared" si="2"/>
        <v>0</v>
      </c>
      <c r="M10" s="625"/>
      <c r="N10" s="626"/>
      <c r="O10" s="623"/>
      <c r="P10" s="627"/>
      <c r="Q10" s="627"/>
      <c r="R10" s="626"/>
      <c r="S10" s="623"/>
      <c r="T10" s="627"/>
      <c r="U10" s="359"/>
    </row>
    <row r="11" spans="2:21" ht="62.25" customHeight="1" x14ac:dyDescent="0.2">
      <c r="B11" s="629"/>
      <c r="C11" s="229" t="s">
        <v>281</v>
      </c>
      <c r="D11" s="348" t="s">
        <v>14</v>
      </c>
      <c r="E11" s="350" t="s">
        <v>280</v>
      </c>
      <c r="F11" s="356"/>
      <c r="G11" s="356"/>
      <c r="H11" s="215"/>
      <c r="I11" s="215"/>
      <c r="J11" s="22">
        <v>1</v>
      </c>
      <c r="K11" s="356"/>
      <c r="L11" s="215">
        <f t="shared" si="2"/>
        <v>0</v>
      </c>
      <c r="M11" s="625"/>
      <c r="N11" s="626"/>
      <c r="O11" s="623"/>
      <c r="P11" s="627"/>
      <c r="Q11" s="627"/>
      <c r="R11" s="626"/>
      <c r="S11" s="623"/>
      <c r="T11" s="627"/>
      <c r="U11" s="359"/>
    </row>
    <row r="12" spans="2:21" ht="48.75" customHeight="1" x14ac:dyDescent="0.2">
      <c r="B12" s="629"/>
      <c r="C12" s="350" t="s">
        <v>282</v>
      </c>
      <c r="D12" s="348" t="s">
        <v>14</v>
      </c>
      <c r="E12" s="350" t="s">
        <v>283</v>
      </c>
      <c r="F12" s="316"/>
      <c r="G12" s="316"/>
      <c r="H12" s="215"/>
      <c r="I12" s="215"/>
      <c r="J12" s="22">
        <v>3</v>
      </c>
      <c r="K12" s="316"/>
      <c r="L12" s="215">
        <f t="shared" si="2"/>
        <v>0</v>
      </c>
      <c r="M12" s="625"/>
      <c r="N12" s="626"/>
      <c r="O12" s="623"/>
      <c r="P12" s="627"/>
      <c r="Q12" s="627"/>
      <c r="R12" s="626"/>
      <c r="S12" s="623"/>
      <c r="T12" s="627"/>
      <c r="U12" s="359"/>
    </row>
    <row r="13" spans="2:21" ht="58.5" customHeight="1" x14ac:dyDescent="0.2">
      <c r="B13" s="629"/>
      <c r="C13" s="350" t="s">
        <v>284</v>
      </c>
      <c r="D13" s="348"/>
      <c r="E13" s="350" t="s">
        <v>280</v>
      </c>
      <c r="F13" s="356"/>
      <c r="G13" s="356"/>
      <c r="H13" s="215"/>
      <c r="I13" s="215"/>
      <c r="J13" s="22">
        <v>100</v>
      </c>
      <c r="K13" s="356"/>
      <c r="L13" s="215">
        <f t="shared" si="2"/>
        <v>0</v>
      </c>
      <c r="M13" s="625"/>
      <c r="N13" s="626"/>
      <c r="O13" s="623"/>
      <c r="P13" s="627"/>
      <c r="Q13" s="627"/>
      <c r="R13" s="626"/>
      <c r="S13" s="623"/>
      <c r="T13" s="627"/>
      <c r="U13" s="359"/>
    </row>
    <row r="14" spans="2:21" ht="75" customHeight="1" x14ac:dyDescent="0.2">
      <c r="B14" s="629"/>
      <c r="C14" s="229" t="s">
        <v>285</v>
      </c>
      <c r="D14" s="348" t="s">
        <v>14</v>
      </c>
      <c r="E14" s="350" t="s">
        <v>286</v>
      </c>
      <c r="F14" s="356"/>
      <c r="G14" s="356"/>
      <c r="H14" s="215"/>
      <c r="I14" s="215"/>
      <c r="J14" s="22">
        <v>30</v>
      </c>
      <c r="K14" s="356"/>
      <c r="L14" s="215">
        <f t="shared" si="2"/>
        <v>0</v>
      </c>
      <c r="M14" s="625"/>
      <c r="N14" s="626"/>
      <c r="O14" s="623"/>
      <c r="P14" s="627"/>
      <c r="Q14" s="627"/>
      <c r="R14" s="626"/>
      <c r="S14" s="623"/>
      <c r="T14" s="627"/>
      <c r="U14" s="359"/>
    </row>
    <row r="15" spans="2:21" ht="51" customHeight="1" x14ac:dyDescent="0.2">
      <c r="B15" s="629"/>
      <c r="C15" s="229" t="s">
        <v>287</v>
      </c>
      <c r="D15" s="348" t="s">
        <v>14</v>
      </c>
      <c r="E15" s="350" t="s">
        <v>288</v>
      </c>
      <c r="F15" s="234">
        <v>100</v>
      </c>
      <c r="G15" s="234">
        <v>100</v>
      </c>
      <c r="H15" s="215">
        <f t="shared" si="1"/>
        <v>100</v>
      </c>
      <c r="I15" s="215"/>
      <c r="J15" s="22">
        <v>100</v>
      </c>
      <c r="K15" s="234">
        <v>100</v>
      </c>
      <c r="L15" s="215">
        <f t="shared" si="2"/>
        <v>100</v>
      </c>
      <c r="M15" s="625"/>
      <c r="N15" s="626"/>
      <c r="O15" s="623"/>
      <c r="P15" s="627"/>
      <c r="Q15" s="627"/>
      <c r="R15" s="626"/>
      <c r="S15" s="623"/>
      <c r="T15" s="627"/>
      <c r="U15" s="359"/>
    </row>
    <row r="16" spans="2:21" ht="75" customHeight="1" x14ac:dyDescent="0.2">
      <c r="B16" s="629"/>
      <c r="C16" s="229" t="s">
        <v>289</v>
      </c>
      <c r="D16" s="348" t="s">
        <v>13</v>
      </c>
      <c r="E16" s="350" t="s">
        <v>290</v>
      </c>
      <c r="F16" s="316">
        <v>6</v>
      </c>
      <c r="G16" s="316">
        <v>6</v>
      </c>
      <c r="H16" s="215">
        <f t="shared" si="1"/>
        <v>100</v>
      </c>
      <c r="I16" s="215"/>
      <c r="J16" s="227">
        <v>21</v>
      </c>
      <c r="K16" s="316">
        <v>6</v>
      </c>
      <c r="L16" s="215">
        <f t="shared" si="2"/>
        <v>28.571428571428569</v>
      </c>
      <c r="M16" s="625"/>
      <c r="N16" s="626"/>
      <c r="O16" s="623"/>
      <c r="P16" s="627"/>
      <c r="Q16" s="627"/>
      <c r="R16" s="626"/>
      <c r="S16" s="623"/>
      <c r="T16" s="627"/>
      <c r="U16" s="359"/>
    </row>
    <row r="17" spans="2:23" ht="69" customHeight="1" x14ac:dyDescent="0.25">
      <c r="B17" s="629"/>
      <c r="C17" s="229" t="s">
        <v>291</v>
      </c>
      <c r="D17" s="348" t="s">
        <v>30</v>
      </c>
      <c r="E17" s="313" t="s">
        <v>292</v>
      </c>
      <c r="F17" s="234">
        <v>50</v>
      </c>
      <c r="G17" s="234">
        <v>50</v>
      </c>
      <c r="H17" s="215">
        <f t="shared" si="1"/>
        <v>100</v>
      </c>
      <c r="I17" s="362"/>
      <c r="J17" s="22">
        <v>50</v>
      </c>
      <c r="K17" s="234">
        <v>50</v>
      </c>
      <c r="L17" s="215">
        <f t="shared" si="2"/>
        <v>100</v>
      </c>
      <c r="M17" s="625"/>
      <c r="N17" s="626"/>
      <c r="O17" s="623"/>
      <c r="P17" s="627"/>
      <c r="Q17" s="627"/>
      <c r="R17" s="626"/>
      <c r="S17" s="623"/>
      <c r="T17" s="627"/>
      <c r="U17" s="360"/>
    </row>
    <row r="18" spans="2:23" ht="81.75" customHeight="1" x14ac:dyDescent="0.25">
      <c r="B18" s="629"/>
      <c r="C18" s="229" t="s">
        <v>293</v>
      </c>
      <c r="D18" s="348" t="s">
        <v>13</v>
      </c>
      <c r="E18" s="313" t="s">
        <v>59</v>
      </c>
      <c r="F18" s="234">
        <v>1</v>
      </c>
      <c r="G18" s="466">
        <v>0</v>
      </c>
      <c r="H18" s="215">
        <f t="shared" si="1"/>
        <v>0</v>
      </c>
      <c r="I18" s="362"/>
      <c r="J18" s="22">
        <v>4</v>
      </c>
      <c r="K18" s="466">
        <v>0</v>
      </c>
      <c r="L18" s="215">
        <f t="shared" si="2"/>
        <v>0</v>
      </c>
      <c r="M18" s="625"/>
      <c r="N18" s="626"/>
      <c r="O18" s="623"/>
      <c r="P18" s="627"/>
      <c r="Q18" s="627"/>
      <c r="R18" s="626"/>
      <c r="S18" s="623"/>
      <c r="T18" s="627"/>
      <c r="U18" s="360"/>
    </row>
    <row r="19" spans="2:23" ht="18" x14ac:dyDescent="0.25">
      <c r="B19" s="629"/>
      <c r="C19" s="350" t="s">
        <v>294</v>
      </c>
      <c r="D19" s="348" t="s">
        <v>13</v>
      </c>
      <c r="E19" s="245" t="s">
        <v>295</v>
      </c>
      <c r="F19" s="234"/>
      <c r="G19" s="234"/>
      <c r="H19" s="215"/>
      <c r="I19" s="362"/>
      <c r="J19" s="22">
        <v>1</v>
      </c>
      <c r="K19" s="234"/>
      <c r="L19" s="215">
        <f t="shared" si="2"/>
        <v>0</v>
      </c>
      <c r="M19" s="625"/>
      <c r="N19" s="626"/>
      <c r="O19" s="623"/>
      <c r="P19" s="627"/>
      <c r="Q19" s="627"/>
      <c r="R19" s="626"/>
      <c r="S19" s="623"/>
      <c r="T19" s="627"/>
      <c r="U19" s="361"/>
    </row>
    <row r="20" spans="2:23" ht="62.25" customHeight="1" x14ac:dyDescent="0.25">
      <c r="B20" s="629"/>
      <c r="C20" s="350" t="s">
        <v>296</v>
      </c>
      <c r="D20" s="348" t="s">
        <v>13</v>
      </c>
      <c r="E20" s="245" t="s">
        <v>295</v>
      </c>
      <c r="F20" s="316"/>
      <c r="G20" s="316"/>
      <c r="H20" s="215"/>
      <c r="I20" s="362"/>
      <c r="J20" s="22">
        <v>1</v>
      </c>
      <c r="K20" s="316"/>
      <c r="L20" s="215">
        <f t="shared" si="2"/>
        <v>0</v>
      </c>
      <c r="M20" s="625"/>
      <c r="N20" s="626"/>
      <c r="O20" s="623"/>
      <c r="P20" s="627"/>
      <c r="Q20" s="627"/>
      <c r="R20" s="626"/>
      <c r="S20" s="623"/>
      <c r="T20" s="627"/>
      <c r="U20" s="363"/>
      <c r="V20" s="364"/>
      <c r="W20" s="364"/>
    </row>
    <row r="21" spans="2:23" ht="44.25" customHeight="1" x14ac:dyDescent="0.2">
      <c r="B21" s="629"/>
      <c r="C21" s="350" t="s">
        <v>297</v>
      </c>
      <c r="D21" s="348" t="s">
        <v>13</v>
      </c>
      <c r="E21" s="311" t="s">
        <v>298</v>
      </c>
      <c r="F21" s="357"/>
      <c r="G21" s="357"/>
      <c r="H21" s="215"/>
      <c r="I21" s="343"/>
      <c r="J21" s="22">
        <v>1</v>
      </c>
      <c r="K21" s="357"/>
      <c r="L21" s="215">
        <f t="shared" si="2"/>
        <v>0</v>
      </c>
      <c r="M21" s="625"/>
      <c r="N21" s="626"/>
      <c r="O21" s="623"/>
      <c r="P21" s="627"/>
      <c r="Q21" s="627"/>
      <c r="R21" s="626"/>
      <c r="S21" s="623"/>
      <c r="T21" s="627"/>
      <c r="U21" s="360"/>
    </row>
    <row r="22" spans="2:23" ht="30.75" customHeight="1" x14ac:dyDescent="0.2">
      <c r="B22" s="629"/>
      <c r="C22" s="350" t="s">
        <v>299</v>
      </c>
      <c r="D22" s="348" t="s">
        <v>13</v>
      </c>
      <c r="E22" s="311" t="s">
        <v>300</v>
      </c>
      <c r="F22" s="357"/>
      <c r="G22" s="357"/>
      <c r="H22" s="215"/>
      <c r="I22" s="344"/>
      <c r="J22" s="22">
        <v>4</v>
      </c>
      <c r="K22" s="357"/>
      <c r="L22" s="215">
        <f t="shared" si="2"/>
        <v>0</v>
      </c>
      <c r="M22" s="625"/>
      <c r="N22" s="626"/>
      <c r="O22" s="623"/>
      <c r="P22" s="627"/>
      <c r="Q22" s="627"/>
      <c r="R22" s="626"/>
      <c r="S22" s="623"/>
      <c r="T22" s="627"/>
      <c r="U22" s="360"/>
    </row>
    <row r="23" spans="2:23" ht="30.75" customHeight="1" x14ac:dyDescent="0.2">
      <c r="B23" s="629"/>
      <c r="C23" s="624" t="s">
        <v>301</v>
      </c>
      <c r="D23" s="348" t="s">
        <v>13</v>
      </c>
      <c r="E23" s="311" t="s">
        <v>302</v>
      </c>
      <c r="F23" s="357"/>
      <c r="G23" s="357"/>
      <c r="H23" s="215"/>
      <c r="I23" s="344"/>
      <c r="J23" s="22">
        <v>1</v>
      </c>
      <c r="K23" s="357"/>
      <c r="L23" s="215">
        <f t="shared" si="2"/>
        <v>0</v>
      </c>
      <c r="M23" s="625"/>
      <c r="N23" s="626"/>
      <c r="O23" s="623"/>
      <c r="P23" s="627"/>
      <c r="Q23" s="627"/>
      <c r="R23" s="626"/>
      <c r="S23" s="623"/>
      <c r="T23" s="627"/>
      <c r="U23" s="360"/>
    </row>
    <row r="24" spans="2:23" ht="30.75" customHeight="1" x14ac:dyDescent="0.2">
      <c r="B24" s="629"/>
      <c r="C24" s="624"/>
      <c r="D24" s="348" t="s">
        <v>13</v>
      </c>
      <c r="E24" s="311" t="s">
        <v>303</v>
      </c>
      <c r="F24" s="234"/>
      <c r="G24" s="234"/>
      <c r="H24" s="215"/>
      <c r="I24" s="344"/>
      <c r="J24" s="22">
        <v>2</v>
      </c>
      <c r="K24" s="234"/>
      <c r="L24" s="215">
        <f t="shared" si="2"/>
        <v>0</v>
      </c>
      <c r="M24" s="625"/>
      <c r="N24" s="626"/>
      <c r="O24" s="623"/>
      <c r="P24" s="627"/>
      <c r="Q24" s="627"/>
      <c r="R24" s="626"/>
      <c r="S24" s="623"/>
      <c r="T24" s="627"/>
      <c r="U24" s="360"/>
    </row>
    <row r="25" spans="2:23" ht="31.5" customHeight="1" x14ac:dyDescent="0.2">
      <c r="B25" s="629"/>
      <c r="C25" s="350" t="s">
        <v>304</v>
      </c>
      <c r="D25" s="348" t="s">
        <v>13</v>
      </c>
      <c r="E25" s="245" t="s">
        <v>305</v>
      </c>
      <c r="F25" s="316">
        <v>1</v>
      </c>
      <c r="G25" s="479">
        <v>1</v>
      </c>
      <c r="H25" s="215">
        <f t="shared" si="1"/>
        <v>100</v>
      </c>
      <c r="I25" s="344"/>
      <c r="J25" s="22">
        <v>4</v>
      </c>
      <c r="K25" s="479">
        <v>1</v>
      </c>
      <c r="L25" s="215">
        <f t="shared" si="2"/>
        <v>25</v>
      </c>
      <c r="M25" s="625"/>
      <c r="N25" s="626"/>
      <c r="O25" s="623"/>
      <c r="P25" s="627"/>
      <c r="Q25" s="627"/>
      <c r="R25" s="626"/>
      <c r="S25" s="623"/>
      <c r="T25" s="627"/>
      <c r="U25" s="360"/>
    </row>
    <row r="26" spans="2:23" ht="31.5" customHeight="1" thickBot="1" x14ac:dyDescent="0.25">
      <c r="B26" s="629"/>
      <c r="C26" s="351" t="s">
        <v>306</v>
      </c>
      <c r="D26" s="352" t="s">
        <v>13</v>
      </c>
      <c r="E26" s="353" t="s">
        <v>307</v>
      </c>
      <c r="F26" s="358">
        <v>1</v>
      </c>
      <c r="G26" s="500">
        <v>0</v>
      </c>
      <c r="H26" s="215">
        <f t="shared" si="1"/>
        <v>0</v>
      </c>
      <c r="I26" s="344"/>
      <c r="J26" s="22">
        <v>1</v>
      </c>
      <c r="K26" s="500">
        <v>0</v>
      </c>
      <c r="L26" s="215">
        <f t="shared" si="2"/>
        <v>0</v>
      </c>
      <c r="M26" s="625"/>
      <c r="N26" s="626"/>
      <c r="O26" s="623"/>
      <c r="P26" s="627"/>
      <c r="Q26" s="627"/>
      <c r="R26" s="626"/>
      <c r="S26" s="623"/>
      <c r="T26" s="627"/>
      <c r="U26" s="360"/>
    </row>
    <row r="27" spans="2:23" ht="25.5" customHeight="1" thickBot="1" x14ac:dyDescent="0.25">
      <c r="B27" s="74"/>
      <c r="C27" s="613" t="s">
        <v>51</v>
      </c>
      <c r="D27" s="614"/>
      <c r="E27" s="615"/>
      <c r="F27" s="75">
        <v>900</v>
      </c>
      <c r="G27" s="124">
        <f>(H27/F27)*100</f>
        <v>77.777777777777786</v>
      </c>
      <c r="H27" s="75">
        <f>SUM(H7:H26)</f>
        <v>700</v>
      </c>
      <c r="I27" s="75"/>
      <c r="J27" s="76">
        <v>2000</v>
      </c>
      <c r="K27" s="124">
        <f>(L27/J27)*100</f>
        <v>24.107142857142854</v>
      </c>
      <c r="L27" s="77">
        <f>SUM(L7:L26)</f>
        <v>482.14285714285711</v>
      </c>
      <c r="M27" s="78"/>
      <c r="N27" s="79"/>
      <c r="O27" s="79"/>
      <c r="P27" s="80"/>
      <c r="Q27" s="81"/>
      <c r="R27" s="79"/>
      <c r="S27" s="80"/>
      <c r="T27" s="81"/>
      <c r="U27" s="82"/>
    </row>
  </sheetData>
  <mergeCells count="18">
    <mergeCell ref="C27:E27"/>
    <mergeCell ref="B2:U2"/>
    <mergeCell ref="M7:M26"/>
    <mergeCell ref="N7:N26"/>
    <mergeCell ref="P7:P26"/>
    <mergeCell ref="Q7:Q26"/>
    <mergeCell ref="R7:R26"/>
    <mergeCell ref="S7:S26"/>
    <mergeCell ref="T7:T26"/>
    <mergeCell ref="C4:M4"/>
    <mergeCell ref="B7:B26"/>
    <mergeCell ref="U4:U5"/>
    <mergeCell ref="B6:U6"/>
    <mergeCell ref="B4:B5"/>
    <mergeCell ref="N4:T4"/>
    <mergeCell ref="O7:O26"/>
    <mergeCell ref="B3:U3"/>
    <mergeCell ref="C23:C24"/>
  </mergeCells>
  <phoneticPr fontId="0" type="noConversion"/>
  <printOptions horizontalCentered="1"/>
  <pageMargins left="0.19685039370078741" right="0.19685039370078741" top="0.19685039370078741" bottom="0.19685039370078741" header="0.19685039370078741" footer="0"/>
  <pageSetup scale="3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view="pageBreakPreview" zoomScale="80" zoomScaleNormal="100" zoomScaleSheetLayoutView="80" workbookViewId="0">
      <selection activeCell="D40" sqref="D40"/>
    </sheetView>
  </sheetViews>
  <sheetFormatPr baseColWidth="10" defaultRowHeight="12.75" x14ac:dyDescent="0.2"/>
  <cols>
    <col min="1" max="1" width="2.5703125" customWidth="1"/>
    <col min="2" max="2" width="27" customWidth="1"/>
    <col min="3" max="3" width="63.85546875" customWidth="1"/>
    <col min="4" max="4" width="31.5703125" customWidth="1"/>
    <col min="5" max="5" width="48" customWidth="1"/>
    <col min="6" max="6" width="8.5703125" customWidth="1"/>
    <col min="7" max="7" width="8" customWidth="1"/>
    <col min="8" max="8" width="7.7109375" customWidth="1"/>
    <col min="9" max="9" width="6.7109375" customWidth="1"/>
    <col min="10" max="10" width="10" customWidth="1"/>
    <col min="11" max="11" width="8.28515625" customWidth="1"/>
    <col min="12" max="12" width="7.140625" customWidth="1"/>
    <col min="13" max="13" width="6.7109375" customWidth="1"/>
    <col min="14" max="14" width="5.5703125" customWidth="1"/>
    <col min="15" max="15" width="6.5703125" customWidth="1"/>
    <col min="16" max="16" width="8.140625" customWidth="1"/>
    <col min="17" max="17" width="4.7109375" customWidth="1"/>
    <col min="18" max="18" width="4.140625" customWidth="1"/>
    <col min="19" max="19" width="7.42578125" customWidth="1"/>
    <col min="20" max="20" width="15.85546875" customWidth="1"/>
    <col min="21" max="21" width="3.5703125" customWidth="1"/>
    <col min="22" max="22" width="25.42578125" customWidth="1"/>
    <col min="23" max="23" width="20.42578125" customWidth="1"/>
    <col min="24" max="24" width="16.140625" customWidth="1"/>
  </cols>
  <sheetData>
    <row r="1" spans="1:22" ht="15.75" customHeight="1" x14ac:dyDescent="0.25">
      <c r="A1" s="4"/>
      <c r="B1" s="8"/>
      <c r="C1" s="8"/>
      <c r="D1" s="8"/>
      <c r="E1" s="8"/>
      <c r="F1" s="8"/>
      <c r="G1" s="8"/>
      <c r="H1" s="8"/>
      <c r="I1" s="8"/>
      <c r="J1" s="8"/>
      <c r="K1" s="8"/>
      <c r="L1" s="8"/>
      <c r="M1" s="8"/>
      <c r="N1" s="8"/>
      <c r="O1" s="9"/>
      <c r="P1" s="9"/>
      <c r="Q1" s="9"/>
      <c r="R1" s="9"/>
      <c r="S1" s="9"/>
      <c r="T1" s="9"/>
    </row>
    <row r="2" spans="1:22" ht="42.75" customHeight="1" x14ac:dyDescent="0.2">
      <c r="A2" s="4"/>
      <c r="B2" s="590" t="s">
        <v>154</v>
      </c>
      <c r="C2" s="591"/>
      <c r="D2" s="591"/>
      <c r="E2" s="591"/>
      <c r="F2" s="591"/>
      <c r="G2" s="591"/>
      <c r="H2" s="591"/>
      <c r="I2" s="591"/>
      <c r="J2" s="591"/>
      <c r="K2" s="591"/>
      <c r="L2" s="591"/>
      <c r="M2" s="591"/>
      <c r="N2" s="591"/>
      <c r="O2" s="591"/>
      <c r="P2" s="591"/>
      <c r="Q2" s="591"/>
      <c r="R2" s="591"/>
      <c r="S2" s="591"/>
      <c r="T2" s="591"/>
      <c r="U2" s="591"/>
    </row>
    <row r="3" spans="1:22" ht="19.5" customHeight="1" thickBot="1" x14ac:dyDescent="0.25">
      <c r="A3" s="4"/>
      <c r="B3" s="590" t="s">
        <v>401</v>
      </c>
      <c r="C3" s="591"/>
      <c r="D3" s="591"/>
      <c r="E3" s="591"/>
      <c r="F3" s="591"/>
      <c r="G3" s="591"/>
      <c r="H3" s="591"/>
      <c r="I3" s="591"/>
      <c r="J3" s="591"/>
      <c r="K3" s="591"/>
      <c r="L3" s="591"/>
      <c r="M3" s="591"/>
      <c r="N3" s="591"/>
      <c r="O3" s="591"/>
      <c r="P3" s="591"/>
      <c r="Q3" s="591"/>
      <c r="R3" s="591"/>
      <c r="S3" s="591"/>
      <c r="T3" s="591"/>
      <c r="U3" s="591"/>
    </row>
    <row r="4" spans="1:22" s="3" customFormat="1" ht="42.75" customHeight="1" thickBot="1" x14ac:dyDescent="0.25">
      <c r="A4" s="5"/>
      <c r="B4" s="559" t="s">
        <v>157</v>
      </c>
      <c r="C4" s="550" t="s">
        <v>41</v>
      </c>
      <c r="D4" s="551"/>
      <c r="E4" s="551"/>
      <c r="F4" s="551"/>
      <c r="G4" s="551"/>
      <c r="H4" s="551"/>
      <c r="I4" s="551"/>
      <c r="J4" s="551"/>
      <c r="K4" s="556"/>
      <c r="L4" s="556"/>
      <c r="M4" s="556"/>
      <c r="N4" s="550" t="s">
        <v>31</v>
      </c>
      <c r="O4" s="551"/>
      <c r="P4" s="551"/>
      <c r="Q4" s="551"/>
      <c r="R4" s="551"/>
      <c r="S4" s="551"/>
      <c r="T4" s="557" t="s">
        <v>15</v>
      </c>
    </row>
    <row r="5" spans="1:22" ht="363" customHeight="1" thickBot="1" x14ac:dyDescent="0.25">
      <c r="A5" s="4"/>
      <c r="B5" s="560"/>
      <c r="C5" s="106" t="s">
        <v>28</v>
      </c>
      <c r="D5" s="107" t="s">
        <v>29</v>
      </c>
      <c r="E5" s="106" t="s">
        <v>0</v>
      </c>
      <c r="F5" s="108" t="s">
        <v>17</v>
      </c>
      <c r="G5" s="108" t="s">
        <v>18</v>
      </c>
      <c r="H5" s="109" t="s">
        <v>19</v>
      </c>
      <c r="I5" s="108" t="s">
        <v>36</v>
      </c>
      <c r="J5" s="108" t="s">
        <v>217</v>
      </c>
      <c r="K5" s="108" t="s">
        <v>20</v>
      </c>
      <c r="L5" s="110" t="s">
        <v>21</v>
      </c>
      <c r="M5" s="108" t="s">
        <v>148</v>
      </c>
      <c r="N5" s="108" t="s">
        <v>16</v>
      </c>
      <c r="O5" s="109" t="s">
        <v>22</v>
      </c>
      <c r="P5" s="108" t="s">
        <v>23</v>
      </c>
      <c r="Q5" s="108" t="s">
        <v>32</v>
      </c>
      <c r="R5" s="109" t="s">
        <v>24</v>
      </c>
      <c r="S5" s="110" t="s">
        <v>25</v>
      </c>
      <c r="T5" s="558"/>
    </row>
    <row r="6" spans="1:22" ht="27" customHeight="1" thickBot="1" x14ac:dyDescent="0.25">
      <c r="A6" s="4"/>
      <c r="B6" s="618" t="s">
        <v>63</v>
      </c>
      <c r="C6" s="619"/>
      <c r="D6" s="619"/>
      <c r="E6" s="619"/>
      <c r="F6" s="619"/>
      <c r="G6" s="619"/>
      <c r="H6" s="619"/>
      <c r="I6" s="619"/>
      <c r="J6" s="619"/>
      <c r="K6" s="619"/>
      <c r="L6" s="619"/>
      <c r="M6" s="619"/>
      <c r="N6" s="619"/>
      <c r="O6" s="619"/>
      <c r="P6" s="619"/>
      <c r="Q6" s="619"/>
      <c r="R6" s="619"/>
      <c r="S6" s="619"/>
      <c r="T6" s="620"/>
    </row>
    <row r="7" spans="1:22" ht="48.75" customHeight="1" x14ac:dyDescent="0.2">
      <c r="A7" s="6"/>
      <c r="B7" s="628" t="s">
        <v>60</v>
      </c>
      <c r="C7" s="341" t="s">
        <v>64</v>
      </c>
      <c r="D7" s="263" t="s">
        <v>13</v>
      </c>
      <c r="E7" s="365" t="s">
        <v>65</v>
      </c>
      <c r="F7" s="375">
        <v>1</v>
      </c>
      <c r="G7" s="375">
        <v>1</v>
      </c>
      <c r="H7" s="48">
        <f t="shared" ref="H7:H15" si="0">(G7/F7)*100</f>
        <v>100</v>
      </c>
      <c r="I7" s="376"/>
      <c r="J7" s="288">
        <v>4</v>
      </c>
      <c r="K7" s="375">
        <v>1</v>
      </c>
      <c r="L7" s="44">
        <f>(K7/J7)*100</f>
        <v>25</v>
      </c>
      <c r="M7" s="679"/>
      <c r="N7" s="635">
        <v>573628926.87</v>
      </c>
      <c r="O7" s="644">
        <v>570049696.59000003</v>
      </c>
      <c r="P7" s="647">
        <f>(O7/N7)*100</f>
        <v>99.376037345339256</v>
      </c>
      <c r="Q7" s="635">
        <v>2700000000</v>
      </c>
      <c r="R7" s="644">
        <f>+O7</f>
        <v>570049696.59000003</v>
      </c>
      <c r="S7" s="647">
        <f>(R7/Q7)*100</f>
        <v>21.112951725555558</v>
      </c>
      <c r="T7" s="53"/>
      <c r="V7" s="1"/>
    </row>
    <row r="8" spans="1:22" ht="41.25" customHeight="1" x14ac:dyDescent="0.2">
      <c r="A8" s="6"/>
      <c r="B8" s="629"/>
      <c r="C8" s="319" t="s">
        <v>34</v>
      </c>
      <c r="D8" s="266" t="s">
        <v>13</v>
      </c>
      <c r="E8" s="366" t="s">
        <v>66</v>
      </c>
      <c r="F8" s="377">
        <v>1</v>
      </c>
      <c r="G8" s="377">
        <v>1</v>
      </c>
      <c r="H8" s="48">
        <f t="shared" si="0"/>
        <v>100</v>
      </c>
      <c r="I8" s="378"/>
      <c r="J8" s="246">
        <v>4</v>
      </c>
      <c r="K8" s="377">
        <v>1</v>
      </c>
      <c r="L8" s="48">
        <f t="shared" ref="L8:L15" si="1">(K8/J8)*100</f>
        <v>25</v>
      </c>
      <c r="M8" s="680"/>
      <c r="N8" s="636"/>
      <c r="O8" s="645"/>
      <c r="P8" s="648"/>
      <c r="Q8" s="636"/>
      <c r="R8" s="645"/>
      <c r="S8" s="648"/>
      <c r="T8" s="54"/>
      <c r="U8" s="101"/>
      <c r="V8" s="83"/>
    </row>
    <row r="9" spans="1:22" ht="41.25" customHeight="1" x14ac:dyDescent="0.2">
      <c r="A9" s="6"/>
      <c r="B9" s="629"/>
      <c r="C9" s="265" t="s">
        <v>308</v>
      </c>
      <c r="D9" s="266" t="s">
        <v>13</v>
      </c>
      <c r="E9" s="366" t="s">
        <v>67</v>
      </c>
      <c r="F9" s="377"/>
      <c r="G9" s="377"/>
      <c r="H9" s="48"/>
      <c r="I9" s="378"/>
      <c r="J9" s="246">
        <v>30</v>
      </c>
      <c r="K9" s="377"/>
      <c r="L9" s="48">
        <f t="shared" si="1"/>
        <v>0</v>
      </c>
      <c r="M9" s="680"/>
      <c r="N9" s="636"/>
      <c r="O9" s="645"/>
      <c r="P9" s="648"/>
      <c r="Q9" s="636"/>
      <c r="R9" s="645"/>
      <c r="S9" s="648"/>
      <c r="T9" s="54"/>
      <c r="U9" s="101"/>
      <c r="V9" s="83"/>
    </row>
    <row r="10" spans="1:22" ht="41.25" customHeight="1" x14ac:dyDescent="0.2">
      <c r="A10" s="6"/>
      <c r="B10" s="629"/>
      <c r="C10" s="265" t="s">
        <v>309</v>
      </c>
      <c r="D10" s="266" t="s">
        <v>13</v>
      </c>
      <c r="E10" s="366" t="s">
        <v>310</v>
      </c>
      <c r="F10" s="377"/>
      <c r="G10" s="377"/>
      <c r="H10" s="48"/>
      <c r="I10" s="378"/>
      <c r="J10" s="246">
        <v>30</v>
      </c>
      <c r="K10" s="377"/>
      <c r="L10" s="48">
        <f t="shared" si="1"/>
        <v>0</v>
      </c>
      <c r="M10" s="680"/>
      <c r="N10" s="636"/>
      <c r="O10" s="645"/>
      <c r="P10" s="648"/>
      <c r="Q10" s="636"/>
      <c r="R10" s="645"/>
      <c r="S10" s="648"/>
      <c r="T10" s="54"/>
      <c r="U10" s="101"/>
      <c r="V10" s="83"/>
    </row>
    <row r="11" spans="1:22" ht="41.25" customHeight="1" x14ac:dyDescent="0.2">
      <c r="A11" s="6"/>
      <c r="B11" s="629"/>
      <c r="C11" s="319" t="s">
        <v>68</v>
      </c>
      <c r="D11" s="266" t="s">
        <v>13</v>
      </c>
      <c r="E11" s="318" t="s">
        <v>69</v>
      </c>
      <c r="F11" s="377">
        <v>1</v>
      </c>
      <c r="G11" s="377">
        <v>1</v>
      </c>
      <c r="H11" s="48">
        <f t="shared" si="0"/>
        <v>100</v>
      </c>
      <c r="I11" s="378"/>
      <c r="J11" s="246">
        <v>4</v>
      </c>
      <c r="K11" s="377">
        <v>1</v>
      </c>
      <c r="L11" s="48">
        <f t="shared" si="1"/>
        <v>25</v>
      </c>
      <c r="M11" s="680"/>
      <c r="N11" s="636"/>
      <c r="O11" s="645"/>
      <c r="P11" s="648"/>
      <c r="Q11" s="636"/>
      <c r="R11" s="645"/>
      <c r="S11" s="648"/>
      <c r="T11" s="54"/>
    </row>
    <row r="12" spans="1:22" ht="41.25" customHeight="1" x14ac:dyDescent="0.2">
      <c r="A12" s="6"/>
      <c r="B12" s="629"/>
      <c r="C12" s="367" t="s">
        <v>311</v>
      </c>
      <c r="D12" s="266" t="s">
        <v>13</v>
      </c>
      <c r="E12" s="318" t="s">
        <v>65</v>
      </c>
      <c r="F12" s="377">
        <v>1</v>
      </c>
      <c r="G12" s="377">
        <v>1</v>
      </c>
      <c r="H12" s="48">
        <f t="shared" si="0"/>
        <v>100</v>
      </c>
      <c r="I12" s="378"/>
      <c r="J12" s="246">
        <v>4</v>
      </c>
      <c r="K12" s="377">
        <v>1</v>
      </c>
      <c r="L12" s="48">
        <f t="shared" si="1"/>
        <v>25</v>
      </c>
      <c r="M12" s="680"/>
      <c r="N12" s="636"/>
      <c r="O12" s="645"/>
      <c r="P12" s="648"/>
      <c r="Q12" s="636"/>
      <c r="R12" s="645"/>
      <c r="S12" s="648"/>
      <c r="T12" s="54"/>
      <c r="V12" s="99"/>
    </row>
    <row r="13" spans="1:22" ht="64.5" customHeight="1" x14ac:dyDescent="0.2">
      <c r="A13" s="6"/>
      <c r="B13" s="629"/>
      <c r="C13" s="265" t="s">
        <v>312</v>
      </c>
      <c r="D13" s="266" t="s">
        <v>13</v>
      </c>
      <c r="E13" s="318" t="s">
        <v>313</v>
      </c>
      <c r="F13" s="377"/>
      <c r="G13" s="377"/>
      <c r="H13" s="48"/>
      <c r="I13" s="378"/>
      <c r="J13" s="246">
        <v>1</v>
      </c>
      <c r="K13" s="377"/>
      <c r="L13" s="48">
        <f t="shared" si="1"/>
        <v>0</v>
      </c>
      <c r="M13" s="680"/>
      <c r="N13" s="636"/>
      <c r="O13" s="645"/>
      <c r="P13" s="648"/>
      <c r="Q13" s="636"/>
      <c r="R13" s="645"/>
      <c r="S13" s="648"/>
      <c r="T13" s="54"/>
    </row>
    <row r="14" spans="1:22" ht="45.75" customHeight="1" x14ac:dyDescent="0.2">
      <c r="A14" s="6"/>
      <c r="B14" s="629"/>
      <c r="C14" s="265" t="s">
        <v>314</v>
      </c>
      <c r="D14" s="266" t="s">
        <v>13</v>
      </c>
      <c r="E14" s="318" t="s">
        <v>315</v>
      </c>
      <c r="F14" s="441"/>
      <c r="G14" s="441"/>
      <c r="H14" s="48"/>
      <c r="I14" s="378"/>
      <c r="J14" s="246">
        <v>1</v>
      </c>
      <c r="K14" s="441"/>
      <c r="L14" s="48">
        <f t="shared" si="1"/>
        <v>0</v>
      </c>
      <c r="M14" s="680"/>
      <c r="N14" s="636"/>
      <c r="O14" s="645"/>
      <c r="P14" s="648"/>
      <c r="Q14" s="636"/>
      <c r="R14" s="645"/>
      <c r="S14" s="648"/>
      <c r="T14" s="54"/>
    </row>
    <row r="15" spans="1:22" ht="26.25" customHeight="1" thickBot="1" x14ac:dyDescent="0.25">
      <c r="A15" s="6"/>
      <c r="B15" s="629"/>
      <c r="C15" s="368" t="s">
        <v>316</v>
      </c>
      <c r="D15" s="369" t="s">
        <v>13</v>
      </c>
      <c r="E15" s="293" t="s">
        <v>317</v>
      </c>
      <c r="F15" s="296">
        <v>1</v>
      </c>
      <c r="G15" s="296">
        <v>1</v>
      </c>
      <c r="H15" s="48">
        <f t="shared" si="0"/>
        <v>100</v>
      </c>
      <c r="I15" s="378"/>
      <c r="J15" s="246">
        <v>2</v>
      </c>
      <c r="K15" s="296">
        <v>1</v>
      </c>
      <c r="L15" s="48">
        <f t="shared" si="1"/>
        <v>50</v>
      </c>
      <c r="M15" s="680"/>
      <c r="N15" s="636"/>
      <c r="O15" s="645"/>
      <c r="P15" s="648"/>
      <c r="Q15" s="636"/>
      <c r="R15" s="645"/>
      <c r="S15" s="648"/>
      <c r="T15" s="54"/>
    </row>
    <row r="16" spans="1:22" ht="43.5" customHeight="1" thickBot="1" x14ac:dyDescent="0.25">
      <c r="A16" s="6"/>
      <c r="B16" s="629"/>
      <c r="C16" s="85" t="s">
        <v>51</v>
      </c>
      <c r="D16" s="86"/>
      <c r="E16" s="87"/>
      <c r="F16" s="88">
        <v>500</v>
      </c>
      <c r="G16" s="45">
        <f>(H16/F16)*100</f>
        <v>100</v>
      </c>
      <c r="H16" s="372">
        <f>SUM(H7:H15)</f>
        <v>500</v>
      </c>
      <c r="I16" s="373"/>
      <c r="J16" s="372">
        <v>900</v>
      </c>
      <c r="K16" s="45">
        <f>(L16/J16)*100</f>
        <v>16.666666666666664</v>
      </c>
      <c r="L16" s="374">
        <f>SUM(L7:L15)</f>
        <v>150</v>
      </c>
      <c r="M16" s="681"/>
      <c r="N16" s="637"/>
      <c r="O16" s="646"/>
      <c r="P16" s="649"/>
      <c r="Q16" s="637"/>
      <c r="R16" s="646"/>
      <c r="S16" s="649"/>
      <c r="T16" s="115"/>
      <c r="U16" s="7"/>
    </row>
    <row r="17" spans="1:21" ht="23.25" customHeight="1" thickBot="1" x14ac:dyDescent="0.25">
      <c r="A17" s="6"/>
      <c r="B17" s="618" t="s">
        <v>63</v>
      </c>
      <c r="C17" s="686"/>
      <c r="D17" s="686"/>
      <c r="E17" s="686"/>
      <c r="F17" s="686"/>
      <c r="G17" s="686"/>
      <c r="H17" s="686"/>
      <c r="I17" s="686"/>
      <c r="J17" s="686"/>
      <c r="K17" s="686"/>
      <c r="L17" s="686"/>
      <c r="M17" s="686"/>
      <c r="N17" s="686"/>
      <c r="O17" s="686"/>
      <c r="P17" s="686"/>
      <c r="Q17" s="686"/>
      <c r="R17" s="686"/>
      <c r="S17" s="686"/>
      <c r="T17" s="687"/>
    </row>
    <row r="18" spans="1:21" ht="164.25" customHeight="1" x14ac:dyDescent="0.2">
      <c r="A18" s="6"/>
      <c r="B18" s="628" t="s">
        <v>61</v>
      </c>
      <c r="C18" s="393" t="s">
        <v>318</v>
      </c>
      <c r="D18" s="632" t="s">
        <v>14</v>
      </c>
      <c r="E18" s="632" t="s">
        <v>319</v>
      </c>
      <c r="F18" s="632">
        <v>100</v>
      </c>
      <c r="G18" s="653">
        <v>100</v>
      </c>
      <c r="H18" s="656">
        <f>(G18/F18)*100</f>
        <v>100</v>
      </c>
      <c r="I18" s="672"/>
      <c r="J18" s="659">
        <v>400</v>
      </c>
      <c r="K18" s="653">
        <v>100</v>
      </c>
      <c r="L18" s="669">
        <f>(K18/J18)*100</f>
        <v>25</v>
      </c>
      <c r="M18" s="653"/>
      <c r="N18" s="641">
        <v>29336646.07</v>
      </c>
      <c r="O18" s="638">
        <v>29336646.059999999</v>
      </c>
      <c r="P18" s="650">
        <f>(O18/N18)*100</f>
        <v>99.999999965912934</v>
      </c>
      <c r="Q18" s="641">
        <v>200000000</v>
      </c>
      <c r="R18" s="638">
        <f>+O18</f>
        <v>29336646.059999999</v>
      </c>
      <c r="S18" s="650">
        <f>(R18/Q18)*100</f>
        <v>14.66832303</v>
      </c>
      <c r="T18" s="380"/>
    </row>
    <row r="19" spans="1:21" ht="73.5" customHeight="1" x14ac:dyDescent="0.2">
      <c r="A19" s="6"/>
      <c r="B19" s="629"/>
      <c r="C19" s="394" t="s">
        <v>70</v>
      </c>
      <c r="D19" s="633"/>
      <c r="E19" s="633"/>
      <c r="F19" s="633"/>
      <c r="G19" s="654"/>
      <c r="H19" s="657"/>
      <c r="I19" s="673"/>
      <c r="J19" s="660"/>
      <c r="K19" s="654"/>
      <c r="L19" s="670"/>
      <c r="M19" s="654"/>
      <c r="N19" s="642"/>
      <c r="O19" s="639"/>
      <c r="P19" s="651"/>
      <c r="Q19" s="642"/>
      <c r="R19" s="639"/>
      <c r="S19" s="651"/>
      <c r="T19" s="381"/>
    </row>
    <row r="20" spans="1:21" ht="101.25" customHeight="1" thickBot="1" x14ac:dyDescent="0.25">
      <c r="A20" s="6"/>
      <c r="B20" s="662"/>
      <c r="C20" s="395" t="s">
        <v>9</v>
      </c>
      <c r="D20" s="634"/>
      <c r="E20" s="634"/>
      <c r="F20" s="634"/>
      <c r="G20" s="655"/>
      <c r="H20" s="658"/>
      <c r="I20" s="674"/>
      <c r="J20" s="661"/>
      <c r="K20" s="655"/>
      <c r="L20" s="671"/>
      <c r="M20" s="655"/>
      <c r="N20" s="643"/>
      <c r="O20" s="640"/>
      <c r="P20" s="652"/>
      <c r="Q20" s="643"/>
      <c r="R20" s="640"/>
      <c r="S20" s="652"/>
      <c r="T20" s="382"/>
      <c r="U20" s="7"/>
    </row>
    <row r="21" spans="1:21" ht="34.5" customHeight="1" thickBot="1" x14ac:dyDescent="0.25">
      <c r="A21" s="1"/>
      <c r="B21" s="32"/>
      <c r="C21" s="89" t="s">
        <v>51</v>
      </c>
      <c r="D21" s="89"/>
      <c r="E21" s="90"/>
      <c r="F21" s="91">
        <v>100</v>
      </c>
      <c r="G21" s="125">
        <f>(H21/F21)*100</f>
        <v>100</v>
      </c>
      <c r="H21" s="92">
        <f>SUM(H18:H20)</f>
        <v>100</v>
      </c>
      <c r="I21" s="93"/>
      <c r="J21" s="92">
        <v>400</v>
      </c>
      <c r="K21" s="125">
        <f>(L21/J21)*100</f>
        <v>6.25</v>
      </c>
      <c r="L21" s="94">
        <f>SUM(L18:L20)</f>
        <v>25</v>
      </c>
      <c r="M21" s="95"/>
      <c r="N21" s="96"/>
      <c r="O21" s="96"/>
      <c r="P21" s="96"/>
      <c r="Q21" s="96"/>
      <c r="R21" s="96"/>
      <c r="S21" s="97"/>
      <c r="T21" s="98"/>
    </row>
    <row r="22" spans="1:21" ht="53.25" customHeight="1" thickBot="1" x14ac:dyDescent="0.25">
      <c r="B22" s="685" t="s">
        <v>63</v>
      </c>
      <c r="C22" s="619"/>
      <c r="D22" s="619"/>
      <c r="E22" s="619"/>
      <c r="F22" s="619"/>
      <c r="G22" s="619"/>
      <c r="H22" s="619"/>
      <c r="I22" s="619"/>
      <c r="J22" s="619"/>
      <c r="K22" s="619"/>
      <c r="L22" s="619"/>
      <c r="M22" s="619"/>
      <c r="N22" s="619"/>
      <c r="O22" s="619"/>
      <c r="P22" s="619"/>
      <c r="Q22" s="619"/>
      <c r="R22" s="619"/>
      <c r="S22" s="619"/>
      <c r="T22" s="620"/>
    </row>
    <row r="23" spans="1:21" ht="42" customHeight="1" x14ac:dyDescent="0.2">
      <c r="B23" s="628" t="s">
        <v>62</v>
      </c>
      <c r="C23" s="383" t="s">
        <v>320</v>
      </c>
      <c r="D23" s="384" t="s">
        <v>13</v>
      </c>
      <c r="E23" s="385" t="s">
        <v>321</v>
      </c>
      <c r="F23" s="370">
        <v>1</v>
      </c>
      <c r="G23" s="370">
        <v>1</v>
      </c>
      <c r="H23" s="508">
        <f t="shared" ref="H23:H49" si="2">(G23/F23)*100</f>
        <v>100</v>
      </c>
      <c r="I23" s="509"/>
      <c r="J23" s="510">
        <v>4</v>
      </c>
      <c r="K23" s="370">
        <v>1</v>
      </c>
      <c r="L23" s="508">
        <f t="shared" ref="L23:L51" si="3">(K23/J23)*100</f>
        <v>25</v>
      </c>
      <c r="M23" s="663"/>
      <c r="N23" s="663">
        <v>1618205495</v>
      </c>
      <c r="O23" s="682">
        <f>(1199378758.27+413415407.46)</f>
        <v>1612794165.73</v>
      </c>
      <c r="P23" s="666">
        <f>(O23/N23)*100</f>
        <v>99.665596904304181</v>
      </c>
      <c r="Q23" s="663">
        <v>6000000000</v>
      </c>
      <c r="R23" s="663">
        <f>+O23</f>
        <v>1612794165.73</v>
      </c>
      <c r="S23" s="666">
        <f>(R23/Q23)*100</f>
        <v>26.879902762166669</v>
      </c>
      <c r="T23" s="390"/>
    </row>
    <row r="24" spans="1:21" ht="45" customHeight="1" x14ac:dyDescent="0.2">
      <c r="B24" s="629"/>
      <c r="C24" s="342" t="s">
        <v>322</v>
      </c>
      <c r="D24" s="386" t="s">
        <v>13</v>
      </c>
      <c r="E24" s="366" t="s">
        <v>27</v>
      </c>
      <c r="F24" s="371">
        <v>4</v>
      </c>
      <c r="G24" s="371">
        <v>4</v>
      </c>
      <c r="H24" s="511">
        <f t="shared" si="2"/>
        <v>100</v>
      </c>
      <c r="I24" s="512"/>
      <c r="J24" s="513">
        <v>6</v>
      </c>
      <c r="K24" s="371">
        <v>4</v>
      </c>
      <c r="L24" s="511">
        <f t="shared" si="3"/>
        <v>66.666666666666657</v>
      </c>
      <c r="M24" s="664"/>
      <c r="N24" s="664"/>
      <c r="O24" s="683"/>
      <c r="P24" s="667"/>
      <c r="Q24" s="664"/>
      <c r="R24" s="664"/>
      <c r="S24" s="667"/>
      <c r="T24" s="677"/>
    </row>
    <row r="25" spans="1:21" ht="54" x14ac:dyDescent="0.2">
      <c r="B25" s="629"/>
      <c r="C25" s="342" t="s">
        <v>323</v>
      </c>
      <c r="D25" s="386" t="s">
        <v>13</v>
      </c>
      <c r="E25" s="387" t="s">
        <v>324</v>
      </c>
      <c r="F25" s="371">
        <v>1</v>
      </c>
      <c r="G25" s="371">
        <v>1</v>
      </c>
      <c r="H25" s="511">
        <f t="shared" si="2"/>
        <v>100</v>
      </c>
      <c r="I25" s="512"/>
      <c r="J25" s="513">
        <v>1</v>
      </c>
      <c r="K25" s="371">
        <v>1</v>
      </c>
      <c r="L25" s="511">
        <f t="shared" si="3"/>
        <v>100</v>
      </c>
      <c r="M25" s="664"/>
      <c r="N25" s="664"/>
      <c r="O25" s="683"/>
      <c r="P25" s="667"/>
      <c r="Q25" s="664"/>
      <c r="R25" s="664"/>
      <c r="S25" s="667"/>
      <c r="T25" s="678"/>
    </row>
    <row r="26" spans="1:21" ht="54" x14ac:dyDescent="0.2">
      <c r="B26" s="629"/>
      <c r="C26" s="342" t="s">
        <v>325</v>
      </c>
      <c r="D26" s="386" t="s">
        <v>13</v>
      </c>
      <c r="E26" s="387" t="s">
        <v>326</v>
      </c>
      <c r="F26" s="371">
        <v>1</v>
      </c>
      <c r="G26" s="371">
        <v>1</v>
      </c>
      <c r="H26" s="511">
        <f t="shared" si="2"/>
        <v>100</v>
      </c>
      <c r="I26" s="512"/>
      <c r="J26" s="513">
        <v>1</v>
      </c>
      <c r="K26" s="371">
        <v>1</v>
      </c>
      <c r="L26" s="511">
        <f t="shared" si="3"/>
        <v>100</v>
      </c>
      <c r="M26" s="664"/>
      <c r="N26" s="664"/>
      <c r="O26" s="683"/>
      <c r="P26" s="667"/>
      <c r="Q26" s="664"/>
      <c r="R26" s="664"/>
      <c r="S26" s="667"/>
      <c r="T26" s="391"/>
    </row>
    <row r="27" spans="1:21" ht="90" x14ac:dyDescent="0.2">
      <c r="B27" s="629"/>
      <c r="C27" s="342" t="s">
        <v>327</v>
      </c>
      <c r="D27" s="266" t="s">
        <v>13</v>
      </c>
      <c r="E27" s="287" t="s">
        <v>328</v>
      </c>
      <c r="F27" s="324">
        <v>1</v>
      </c>
      <c r="G27" s="324">
        <v>1</v>
      </c>
      <c r="H27" s="511">
        <f t="shared" si="2"/>
        <v>100</v>
      </c>
      <c r="I27" s="512"/>
      <c r="J27" s="513">
        <v>1</v>
      </c>
      <c r="K27" s="324">
        <v>1</v>
      </c>
      <c r="L27" s="511">
        <f t="shared" si="3"/>
        <v>100</v>
      </c>
      <c r="M27" s="664"/>
      <c r="N27" s="664"/>
      <c r="O27" s="683"/>
      <c r="P27" s="667"/>
      <c r="Q27" s="664"/>
      <c r="R27" s="664"/>
      <c r="S27" s="667"/>
      <c r="T27" s="392"/>
    </row>
    <row r="28" spans="1:21" ht="54" x14ac:dyDescent="0.2">
      <c r="B28" s="629"/>
      <c r="C28" s="342" t="s">
        <v>329</v>
      </c>
      <c r="D28" s="266" t="s">
        <v>13</v>
      </c>
      <c r="E28" s="323" t="s">
        <v>77</v>
      </c>
      <c r="F28" s="371">
        <v>21</v>
      </c>
      <c r="G28" s="371">
        <v>21</v>
      </c>
      <c r="H28" s="511">
        <f t="shared" si="2"/>
        <v>100</v>
      </c>
      <c r="I28" s="512"/>
      <c r="J28" s="513">
        <v>21</v>
      </c>
      <c r="K28" s="371">
        <v>21</v>
      </c>
      <c r="L28" s="511">
        <f t="shared" si="3"/>
        <v>100</v>
      </c>
      <c r="M28" s="664"/>
      <c r="N28" s="664"/>
      <c r="O28" s="683"/>
      <c r="P28" s="667"/>
      <c r="Q28" s="664"/>
      <c r="R28" s="664"/>
      <c r="S28" s="667"/>
      <c r="T28" s="391"/>
    </row>
    <row r="29" spans="1:21" ht="18" x14ac:dyDescent="0.2">
      <c r="B29" s="629"/>
      <c r="C29" s="388" t="s">
        <v>330</v>
      </c>
      <c r="D29" s="266" t="s">
        <v>13</v>
      </c>
      <c r="E29" s="406" t="s">
        <v>73</v>
      </c>
      <c r="F29" s="324">
        <v>4</v>
      </c>
      <c r="G29" s="324">
        <v>4</v>
      </c>
      <c r="H29" s="511">
        <f t="shared" si="2"/>
        <v>100</v>
      </c>
      <c r="I29" s="512"/>
      <c r="J29" s="513">
        <v>16</v>
      </c>
      <c r="K29" s="324">
        <v>4</v>
      </c>
      <c r="L29" s="511">
        <f t="shared" si="3"/>
        <v>25</v>
      </c>
      <c r="M29" s="664"/>
      <c r="N29" s="664"/>
      <c r="O29" s="683"/>
      <c r="P29" s="667"/>
      <c r="Q29" s="664"/>
      <c r="R29" s="664"/>
      <c r="S29" s="667"/>
      <c r="T29" s="391"/>
    </row>
    <row r="30" spans="1:21" ht="36" x14ac:dyDescent="0.2">
      <c r="B30" s="629"/>
      <c r="C30" s="342" t="s">
        <v>331</v>
      </c>
      <c r="D30" s="266" t="s">
        <v>58</v>
      </c>
      <c r="E30" s="287" t="s">
        <v>332</v>
      </c>
      <c r="F30" s="324">
        <v>1</v>
      </c>
      <c r="G30" s="324">
        <v>1</v>
      </c>
      <c r="H30" s="511">
        <f t="shared" si="2"/>
        <v>100</v>
      </c>
      <c r="I30" s="512"/>
      <c r="J30" s="513">
        <v>4</v>
      </c>
      <c r="K30" s="324">
        <v>1</v>
      </c>
      <c r="L30" s="511"/>
      <c r="M30" s="664"/>
      <c r="N30" s="664"/>
      <c r="O30" s="683"/>
      <c r="P30" s="667"/>
      <c r="Q30" s="664"/>
      <c r="R30" s="664"/>
      <c r="S30" s="667"/>
      <c r="T30" s="391"/>
    </row>
    <row r="31" spans="1:21" ht="54" x14ac:dyDescent="0.2">
      <c r="B31" s="629"/>
      <c r="C31" s="342" t="s">
        <v>333</v>
      </c>
      <c r="D31" s="288" t="s">
        <v>13</v>
      </c>
      <c r="E31" s="318" t="s">
        <v>74</v>
      </c>
      <c r="F31" s="324">
        <v>1</v>
      </c>
      <c r="G31" s="324">
        <v>1</v>
      </c>
      <c r="H31" s="511">
        <f t="shared" si="2"/>
        <v>100</v>
      </c>
      <c r="I31" s="512"/>
      <c r="J31" s="513">
        <v>1</v>
      </c>
      <c r="K31" s="324">
        <v>1</v>
      </c>
      <c r="L31" s="511"/>
      <c r="M31" s="664"/>
      <c r="N31" s="664"/>
      <c r="O31" s="683"/>
      <c r="P31" s="667"/>
      <c r="Q31" s="664"/>
      <c r="R31" s="664"/>
      <c r="S31" s="667"/>
      <c r="T31" s="391"/>
    </row>
    <row r="32" spans="1:21" ht="54" x14ac:dyDescent="0.2">
      <c r="B32" s="629"/>
      <c r="C32" s="342" t="s">
        <v>334</v>
      </c>
      <c r="D32" s="288" t="s">
        <v>13</v>
      </c>
      <c r="E32" s="318" t="s">
        <v>335</v>
      </c>
      <c r="F32" s="324">
        <v>1</v>
      </c>
      <c r="G32" s="324">
        <v>1</v>
      </c>
      <c r="H32" s="511">
        <f t="shared" si="2"/>
        <v>100</v>
      </c>
      <c r="I32" s="512"/>
      <c r="J32" s="513">
        <v>1</v>
      </c>
      <c r="K32" s="324">
        <v>1</v>
      </c>
      <c r="L32" s="511"/>
      <c r="M32" s="664"/>
      <c r="N32" s="664"/>
      <c r="O32" s="683"/>
      <c r="P32" s="667"/>
      <c r="Q32" s="664"/>
      <c r="R32" s="664"/>
      <c r="S32" s="667"/>
      <c r="T32" s="391"/>
    </row>
    <row r="33" spans="2:20" ht="54" x14ac:dyDescent="0.2">
      <c r="B33" s="629"/>
      <c r="C33" s="342" t="s">
        <v>336</v>
      </c>
      <c r="D33" s="288" t="s">
        <v>13</v>
      </c>
      <c r="E33" s="318" t="s">
        <v>337</v>
      </c>
      <c r="F33" s="324">
        <v>1</v>
      </c>
      <c r="G33" s="324">
        <v>1</v>
      </c>
      <c r="H33" s="511">
        <f t="shared" si="2"/>
        <v>100</v>
      </c>
      <c r="I33" s="512"/>
      <c r="J33" s="513">
        <v>1</v>
      </c>
      <c r="K33" s="324">
        <v>1</v>
      </c>
      <c r="L33" s="511"/>
      <c r="M33" s="664"/>
      <c r="N33" s="664"/>
      <c r="O33" s="683"/>
      <c r="P33" s="667"/>
      <c r="Q33" s="664"/>
      <c r="R33" s="664"/>
      <c r="S33" s="667"/>
      <c r="T33" s="391"/>
    </row>
    <row r="34" spans="2:20" ht="36" x14ac:dyDescent="0.2">
      <c r="B34" s="629"/>
      <c r="C34" s="342" t="s">
        <v>75</v>
      </c>
      <c r="D34" s="288" t="s">
        <v>13</v>
      </c>
      <c r="E34" s="318" t="s">
        <v>76</v>
      </c>
      <c r="F34" s="324">
        <v>1</v>
      </c>
      <c r="G34" s="324">
        <v>1</v>
      </c>
      <c r="H34" s="511">
        <f t="shared" si="2"/>
        <v>100</v>
      </c>
      <c r="I34" s="512"/>
      <c r="J34" s="513">
        <v>1</v>
      </c>
      <c r="K34" s="324">
        <v>1</v>
      </c>
      <c r="L34" s="511"/>
      <c r="M34" s="664"/>
      <c r="N34" s="664"/>
      <c r="O34" s="683"/>
      <c r="P34" s="667"/>
      <c r="Q34" s="664"/>
      <c r="R34" s="664"/>
      <c r="S34" s="667"/>
      <c r="T34" s="391"/>
    </row>
    <row r="35" spans="2:20" ht="18" x14ac:dyDescent="0.2">
      <c r="B35" s="629"/>
      <c r="C35" s="342" t="s">
        <v>338</v>
      </c>
      <c r="D35" s="288" t="s">
        <v>13</v>
      </c>
      <c r="E35" s="318" t="s">
        <v>339</v>
      </c>
      <c r="F35" s="324">
        <v>1</v>
      </c>
      <c r="G35" s="324">
        <v>1</v>
      </c>
      <c r="H35" s="511">
        <f t="shared" si="2"/>
        <v>100</v>
      </c>
      <c r="I35" s="512"/>
      <c r="J35" s="513">
        <v>1</v>
      </c>
      <c r="K35" s="324">
        <v>1</v>
      </c>
      <c r="L35" s="511"/>
      <c r="M35" s="664"/>
      <c r="N35" s="664"/>
      <c r="O35" s="683"/>
      <c r="P35" s="667"/>
      <c r="Q35" s="664"/>
      <c r="R35" s="664"/>
      <c r="S35" s="667"/>
      <c r="T35" s="391"/>
    </row>
    <row r="36" spans="2:20" ht="36" x14ac:dyDescent="0.2">
      <c r="B36" s="629"/>
      <c r="C36" s="342" t="s">
        <v>340</v>
      </c>
      <c r="D36" s="266" t="s">
        <v>13</v>
      </c>
      <c r="E36" s="318" t="s">
        <v>341</v>
      </c>
      <c r="F36" s="324"/>
      <c r="G36" s="324"/>
      <c r="H36" s="511"/>
      <c r="I36" s="512"/>
      <c r="J36" s="513">
        <v>1</v>
      </c>
      <c r="K36" s="324"/>
      <c r="L36" s="511"/>
      <c r="M36" s="664"/>
      <c r="N36" s="664"/>
      <c r="O36" s="683"/>
      <c r="P36" s="667"/>
      <c r="Q36" s="664"/>
      <c r="R36" s="664"/>
      <c r="S36" s="667"/>
      <c r="T36" s="391"/>
    </row>
    <row r="37" spans="2:20" ht="36" x14ac:dyDescent="0.2">
      <c r="B37" s="629"/>
      <c r="C37" s="342" t="s">
        <v>342</v>
      </c>
      <c r="D37" s="266" t="s">
        <v>343</v>
      </c>
      <c r="E37" s="366" t="s">
        <v>72</v>
      </c>
      <c r="F37" s="324"/>
      <c r="G37" s="324"/>
      <c r="H37" s="511"/>
      <c r="I37" s="512"/>
      <c r="J37" s="513">
        <v>1</v>
      </c>
      <c r="K37" s="324">
        <v>1</v>
      </c>
      <c r="L37" s="511"/>
      <c r="M37" s="664"/>
      <c r="N37" s="664"/>
      <c r="O37" s="683"/>
      <c r="P37" s="667"/>
      <c r="Q37" s="664"/>
      <c r="R37" s="664"/>
      <c r="S37" s="667"/>
      <c r="T37" s="391"/>
    </row>
    <row r="38" spans="2:20" ht="36" x14ac:dyDescent="0.2">
      <c r="B38" s="629"/>
      <c r="C38" s="342" t="s">
        <v>344</v>
      </c>
      <c r="D38" s="266" t="s">
        <v>343</v>
      </c>
      <c r="E38" s="366" t="s">
        <v>85</v>
      </c>
      <c r="F38" s="324"/>
      <c r="G38" s="324"/>
      <c r="H38" s="511"/>
      <c r="I38" s="512"/>
      <c r="J38" s="513">
        <v>6</v>
      </c>
      <c r="K38" s="324"/>
      <c r="L38" s="511"/>
      <c r="M38" s="664"/>
      <c r="N38" s="664"/>
      <c r="O38" s="683"/>
      <c r="P38" s="667"/>
      <c r="Q38" s="664"/>
      <c r="R38" s="664"/>
      <c r="S38" s="667"/>
      <c r="T38" s="391"/>
    </row>
    <row r="39" spans="2:20" ht="72" x14ac:dyDescent="0.2">
      <c r="B39" s="629"/>
      <c r="C39" s="342" t="s">
        <v>345</v>
      </c>
      <c r="D39" s="266" t="s">
        <v>13</v>
      </c>
      <c r="E39" s="366" t="s">
        <v>346</v>
      </c>
      <c r="F39" s="324">
        <v>100</v>
      </c>
      <c r="G39" s="324">
        <v>100</v>
      </c>
      <c r="H39" s="511">
        <f t="shared" si="2"/>
        <v>100</v>
      </c>
      <c r="I39" s="512"/>
      <c r="J39" s="513">
        <v>400</v>
      </c>
      <c r="K39" s="324">
        <v>100</v>
      </c>
      <c r="L39" s="511"/>
      <c r="M39" s="664"/>
      <c r="N39" s="664"/>
      <c r="O39" s="683"/>
      <c r="P39" s="667"/>
      <c r="Q39" s="664"/>
      <c r="R39" s="664"/>
      <c r="S39" s="667"/>
      <c r="T39" s="391"/>
    </row>
    <row r="40" spans="2:20" ht="54" x14ac:dyDescent="0.2">
      <c r="B40" s="629"/>
      <c r="C40" s="342" t="s">
        <v>347</v>
      </c>
      <c r="D40" s="266" t="s">
        <v>13</v>
      </c>
      <c r="E40" s="323" t="s">
        <v>348</v>
      </c>
      <c r="F40" s="324">
        <v>1</v>
      </c>
      <c r="G40" s="324">
        <v>1</v>
      </c>
      <c r="H40" s="511">
        <f t="shared" si="2"/>
        <v>100</v>
      </c>
      <c r="I40" s="512"/>
      <c r="J40" s="513">
        <v>1</v>
      </c>
      <c r="K40" s="324">
        <v>1</v>
      </c>
      <c r="L40" s="511"/>
      <c r="M40" s="664"/>
      <c r="N40" s="664"/>
      <c r="O40" s="683"/>
      <c r="P40" s="667"/>
      <c r="Q40" s="664"/>
      <c r="R40" s="664"/>
      <c r="S40" s="667"/>
      <c r="T40" s="391"/>
    </row>
    <row r="41" spans="2:20" ht="36" x14ac:dyDescent="0.2">
      <c r="B41" s="629"/>
      <c r="C41" s="342" t="s">
        <v>349</v>
      </c>
      <c r="D41" s="266" t="s">
        <v>13</v>
      </c>
      <c r="E41" s="323" t="s">
        <v>350</v>
      </c>
      <c r="F41" s="324"/>
      <c r="G41" s="324"/>
      <c r="H41" s="511"/>
      <c r="I41" s="512"/>
      <c r="J41" s="513">
        <v>1</v>
      </c>
      <c r="K41" s="324"/>
      <c r="L41" s="511"/>
      <c r="M41" s="664"/>
      <c r="N41" s="664"/>
      <c r="O41" s="683"/>
      <c r="P41" s="667"/>
      <c r="Q41" s="664"/>
      <c r="R41" s="664"/>
      <c r="S41" s="667"/>
      <c r="T41" s="391"/>
    </row>
    <row r="42" spans="2:20" ht="36" x14ac:dyDescent="0.2">
      <c r="B42" s="629"/>
      <c r="C42" s="342" t="s">
        <v>78</v>
      </c>
      <c r="D42" s="266" t="s">
        <v>13</v>
      </c>
      <c r="E42" s="318" t="s">
        <v>341</v>
      </c>
      <c r="F42" s="324">
        <v>1</v>
      </c>
      <c r="G42" s="324">
        <v>1</v>
      </c>
      <c r="H42" s="511">
        <f t="shared" si="2"/>
        <v>100</v>
      </c>
      <c r="I42" s="512"/>
      <c r="J42" s="513">
        <v>4</v>
      </c>
      <c r="K42" s="324">
        <v>1</v>
      </c>
      <c r="L42" s="511"/>
      <c r="M42" s="664"/>
      <c r="N42" s="664"/>
      <c r="O42" s="683"/>
      <c r="P42" s="667"/>
      <c r="Q42" s="664"/>
      <c r="R42" s="664"/>
      <c r="S42" s="667"/>
      <c r="T42" s="391"/>
    </row>
    <row r="43" spans="2:20" ht="36" x14ac:dyDescent="0.2">
      <c r="B43" s="629"/>
      <c r="C43" s="342" t="s">
        <v>351</v>
      </c>
      <c r="D43" s="266" t="s">
        <v>13</v>
      </c>
      <c r="E43" s="238" t="s">
        <v>352</v>
      </c>
      <c r="F43" s="324">
        <v>1</v>
      </c>
      <c r="G43" s="324">
        <v>1</v>
      </c>
      <c r="H43" s="511">
        <f t="shared" si="2"/>
        <v>100</v>
      </c>
      <c r="I43" s="512"/>
      <c r="J43" s="513">
        <v>4</v>
      </c>
      <c r="K43" s="324">
        <v>1</v>
      </c>
      <c r="L43" s="511"/>
      <c r="M43" s="664"/>
      <c r="N43" s="664"/>
      <c r="O43" s="683"/>
      <c r="P43" s="667"/>
      <c r="Q43" s="664"/>
      <c r="R43" s="664"/>
      <c r="S43" s="667"/>
      <c r="T43" s="391"/>
    </row>
    <row r="44" spans="2:20" ht="36" x14ac:dyDescent="0.2">
      <c r="B44" s="629"/>
      <c r="C44" s="342" t="s">
        <v>353</v>
      </c>
      <c r="D44" s="266" t="s">
        <v>13</v>
      </c>
      <c r="E44" s="238" t="s">
        <v>354</v>
      </c>
      <c r="F44" s="324">
        <v>1</v>
      </c>
      <c r="G44" s="324">
        <v>1</v>
      </c>
      <c r="H44" s="511">
        <f t="shared" si="2"/>
        <v>100</v>
      </c>
      <c r="I44" s="512"/>
      <c r="J44" s="513">
        <v>4</v>
      </c>
      <c r="K44" s="324">
        <v>1</v>
      </c>
      <c r="L44" s="511"/>
      <c r="M44" s="664"/>
      <c r="N44" s="664"/>
      <c r="O44" s="683"/>
      <c r="P44" s="667"/>
      <c r="Q44" s="664"/>
      <c r="R44" s="664"/>
      <c r="S44" s="667"/>
      <c r="T44" s="391"/>
    </row>
    <row r="45" spans="2:20" ht="36" x14ac:dyDescent="0.2">
      <c r="B45" s="629"/>
      <c r="C45" s="342" t="s">
        <v>355</v>
      </c>
      <c r="D45" s="266" t="s">
        <v>13</v>
      </c>
      <c r="E45" s="238" t="s">
        <v>356</v>
      </c>
      <c r="F45" s="324">
        <v>1</v>
      </c>
      <c r="G45" s="324">
        <v>1</v>
      </c>
      <c r="H45" s="511">
        <f t="shared" si="2"/>
        <v>100</v>
      </c>
      <c r="I45" s="512"/>
      <c r="J45" s="513">
        <v>4</v>
      </c>
      <c r="K45" s="324">
        <v>1</v>
      </c>
      <c r="L45" s="511"/>
      <c r="M45" s="664"/>
      <c r="N45" s="664"/>
      <c r="O45" s="683"/>
      <c r="P45" s="667"/>
      <c r="Q45" s="664"/>
      <c r="R45" s="664"/>
      <c r="S45" s="667"/>
      <c r="T45" s="391"/>
    </row>
    <row r="46" spans="2:20" ht="18" x14ac:dyDescent="0.2">
      <c r="B46" s="629"/>
      <c r="C46" s="342" t="s">
        <v>357</v>
      </c>
      <c r="D46" s="266" t="s">
        <v>13</v>
      </c>
      <c r="E46" s="238" t="s">
        <v>356</v>
      </c>
      <c r="F46" s="290">
        <v>1</v>
      </c>
      <c r="G46" s="290">
        <v>1</v>
      </c>
      <c r="H46" s="511">
        <f t="shared" si="2"/>
        <v>100</v>
      </c>
      <c r="I46" s="512"/>
      <c r="J46" s="513">
        <v>4</v>
      </c>
      <c r="K46" s="324">
        <v>1</v>
      </c>
      <c r="L46" s="511"/>
      <c r="M46" s="664"/>
      <c r="N46" s="664"/>
      <c r="O46" s="683"/>
      <c r="P46" s="667"/>
      <c r="Q46" s="664"/>
      <c r="R46" s="664"/>
      <c r="S46" s="667"/>
      <c r="T46" s="391"/>
    </row>
    <row r="47" spans="2:20" ht="18" customHeight="1" x14ac:dyDescent="0.2">
      <c r="B47" s="629"/>
      <c r="C47" s="342" t="s">
        <v>358</v>
      </c>
      <c r="D47" s="266" t="s">
        <v>13</v>
      </c>
      <c r="E47" s="238" t="s">
        <v>356</v>
      </c>
      <c r="F47" s="290">
        <v>1</v>
      </c>
      <c r="G47" s="290">
        <v>1</v>
      </c>
      <c r="H47" s="511">
        <f t="shared" si="2"/>
        <v>100</v>
      </c>
      <c r="I47" s="512"/>
      <c r="J47" s="513">
        <v>4</v>
      </c>
      <c r="K47" s="324">
        <v>1</v>
      </c>
      <c r="L47" s="511">
        <f t="shared" si="3"/>
        <v>25</v>
      </c>
      <c r="M47" s="664"/>
      <c r="N47" s="664"/>
      <c r="O47" s="683"/>
      <c r="P47" s="667"/>
      <c r="Q47" s="664"/>
      <c r="R47" s="664"/>
      <c r="S47" s="667"/>
      <c r="T47" s="391"/>
    </row>
    <row r="48" spans="2:20" ht="36" x14ac:dyDescent="0.2">
      <c r="B48" s="629"/>
      <c r="C48" s="342" t="s">
        <v>359</v>
      </c>
      <c r="D48" s="266" t="s">
        <v>13</v>
      </c>
      <c r="E48" s="238" t="s">
        <v>356</v>
      </c>
      <c r="F48" s="290">
        <v>1</v>
      </c>
      <c r="G48" s="290">
        <v>1</v>
      </c>
      <c r="H48" s="511">
        <f t="shared" si="2"/>
        <v>100</v>
      </c>
      <c r="I48" s="512"/>
      <c r="J48" s="513">
        <v>4</v>
      </c>
      <c r="K48" s="324">
        <v>1</v>
      </c>
      <c r="L48" s="511">
        <f t="shared" si="3"/>
        <v>25</v>
      </c>
      <c r="M48" s="664"/>
      <c r="N48" s="664"/>
      <c r="O48" s="683"/>
      <c r="P48" s="667"/>
      <c r="Q48" s="664"/>
      <c r="R48" s="664"/>
      <c r="S48" s="667"/>
      <c r="T48" s="391"/>
    </row>
    <row r="49" spans="2:20" ht="36" x14ac:dyDescent="0.2">
      <c r="B49" s="629"/>
      <c r="C49" s="442" t="s">
        <v>360</v>
      </c>
      <c r="D49" s="268" t="s">
        <v>13</v>
      </c>
      <c r="E49" s="269" t="s">
        <v>361</v>
      </c>
      <c r="F49" s="443">
        <v>1</v>
      </c>
      <c r="G49" s="443">
        <v>1</v>
      </c>
      <c r="H49" s="514">
        <f t="shared" si="2"/>
        <v>100</v>
      </c>
      <c r="I49" s="515"/>
      <c r="J49" s="516">
        <v>4</v>
      </c>
      <c r="K49" s="325">
        <v>1</v>
      </c>
      <c r="L49" s="514">
        <f t="shared" si="3"/>
        <v>25</v>
      </c>
      <c r="M49" s="664"/>
      <c r="N49" s="664"/>
      <c r="O49" s="683"/>
      <c r="P49" s="667"/>
      <c r="Q49" s="664"/>
      <c r="R49" s="664"/>
      <c r="S49" s="667"/>
      <c r="T49" s="391"/>
    </row>
    <row r="50" spans="2:20" ht="18" x14ac:dyDescent="0.2">
      <c r="B50" s="629"/>
      <c r="C50" s="675" t="s">
        <v>362</v>
      </c>
      <c r="D50" s="266" t="s">
        <v>13</v>
      </c>
      <c r="E50" s="323" t="s">
        <v>363</v>
      </c>
      <c r="F50" s="290"/>
      <c r="G50" s="444"/>
      <c r="H50" s="511"/>
      <c r="I50" s="512"/>
      <c r="J50" s="513">
        <v>1</v>
      </c>
      <c r="K50" s="517">
        <v>0</v>
      </c>
      <c r="L50" s="511">
        <v>100</v>
      </c>
      <c r="M50" s="664"/>
      <c r="N50" s="664"/>
      <c r="O50" s="683"/>
      <c r="P50" s="667"/>
      <c r="Q50" s="664"/>
      <c r="R50" s="664"/>
      <c r="S50" s="667"/>
      <c r="T50" s="391"/>
    </row>
    <row r="51" spans="2:20" ht="18.75" thickBot="1" x14ac:dyDescent="0.25">
      <c r="B51" s="662"/>
      <c r="C51" s="676"/>
      <c r="D51" s="369" t="s">
        <v>13</v>
      </c>
      <c r="E51" s="445" t="s">
        <v>201</v>
      </c>
      <c r="F51" s="445"/>
      <c r="G51" s="446"/>
      <c r="H51" s="518"/>
      <c r="I51" s="519"/>
      <c r="J51" s="520">
        <v>1</v>
      </c>
      <c r="K51" s="521">
        <v>0</v>
      </c>
      <c r="L51" s="518">
        <f t="shared" si="3"/>
        <v>0</v>
      </c>
      <c r="M51" s="665"/>
      <c r="N51" s="665"/>
      <c r="O51" s="684"/>
      <c r="P51" s="668"/>
      <c r="Q51" s="665"/>
      <c r="R51" s="665"/>
      <c r="S51" s="668"/>
      <c r="T51" s="447"/>
    </row>
    <row r="52" spans="2:20" ht="18.75" thickBot="1" x14ac:dyDescent="0.25">
      <c r="B52" s="32"/>
      <c r="C52" s="89" t="s">
        <v>71</v>
      </c>
      <c r="D52" s="89"/>
      <c r="E52" s="90"/>
      <c r="F52" s="118">
        <v>2300</v>
      </c>
      <c r="G52" s="125">
        <f>(H52/F52)*100</f>
        <v>100</v>
      </c>
      <c r="H52" s="119">
        <f>SUM(H23:H51)</f>
        <v>2300</v>
      </c>
      <c r="I52" s="120"/>
      <c r="J52" s="92">
        <v>2900</v>
      </c>
      <c r="K52" s="467">
        <f>(L52/J52)*100</f>
        <v>23.850574712643677</v>
      </c>
      <c r="L52" s="121">
        <f>SUM(L23:L51)</f>
        <v>691.66666666666663</v>
      </c>
      <c r="M52" s="28"/>
      <c r="N52" s="29"/>
      <c r="O52" s="30"/>
      <c r="P52" s="31"/>
      <c r="Q52" s="29"/>
      <c r="R52" s="30"/>
      <c r="S52" s="31"/>
      <c r="T52" s="122"/>
    </row>
  </sheetData>
  <mergeCells count="44">
    <mergeCell ref="B2:U2"/>
    <mergeCell ref="B3:U3"/>
    <mergeCell ref="T24:T25"/>
    <mergeCell ref="B6:T6"/>
    <mergeCell ref="M7:M16"/>
    <mergeCell ref="R7:R16"/>
    <mergeCell ref="B4:B5"/>
    <mergeCell ref="B7:B16"/>
    <mergeCell ref="O23:O51"/>
    <mergeCell ref="T4:T5"/>
    <mergeCell ref="N4:S4"/>
    <mergeCell ref="B22:T22"/>
    <mergeCell ref="M18:M20"/>
    <mergeCell ref="B17:T17"/>
    <mergeCell ref="N18:N20"/>
    <mergeCell ref="B18:B20"/>
    <mergeCell ref="B23:B51"/>
    <mergeCell ref="M23:M51"/>
    <mergeCell ref="N23:N51"/>
    <mergeCell ref="S7:S16"/>
    <mergeCell ref="P23:P51"/>
    <mergeCell ref="Q23:Q51"/>
    <mergeCell ref="R23:R51"/>
    <mergeCell ref="S23:S51"/>
    <mergeCell ref="S18:S20"/>
    <mergeCell ref="R18:R20"/>
    <mergeCell ref="L18:L20"/>
    <mergeCell ref="I18:I20"/>
    <mergeCell ref="C50:C51"/>
    <mergeCell ref="C4:M4"/>
    <mergeCell ref="D18:D20"/>
    <mergeCell ref="E18:E20"/>
    <mergeCell ref="Q7:Q16"/>
    <mergeCell ref="O18:O20"/>
    <mergeCell ref="N7:N16"/>
    <mergeCell ref="Q18:Q20"/>
    <mergeCell ref="O7:O16"/>
    <mergeCell ref="P7:P16"/>
    <mergeCell ref="P18:P20"/>
    <mergeCell ref="F18:F20"/>
    <mergeCell ref="G18:G20"/>
    <mergeCell ref="H18:H20"/>
    <mergeCell ref="J18:J20"/>
    <mergeCell ref="K18:K20"/>
  </mergeCells>
  <phoneticPr fontId="0" type="noConversion"/>
  <printOptions horizontalCentered="1" verticalCentered="1"/>
  <pageMargins left="0.19685039370078741" right="0.19685039370078741" top="0.19685039370078741" bottom="0.19685039370078741" header="0.19685039370078741" footer="0"/>
  <pageSetup scale="42" orientation="landscape" horizontalDpi="300" verticalDpi="300" r:id="rId1"/>
  <headerFooter alignWithMargins="0"/>
  <rowBreaks count="2" manualBreakCount="2">
    <brk id="16" min="1" max="19" man="1"/>
    <brk id="21" min="1"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view="pageBreakPreview" topLeftCell="A19" zoomScale="60" zoomScaleNormal="80" workbookViewId="0">
      <selection activeCell="C22" sqref="C22:C23"/>
    </sheetView>
  </sheetViews>
  <sheetFormatPr baseColWidth="10" defaultRowHeight="12.75" x14ac:dyDescent="0.2"/>
  <cols>
    <col min="1" max="1" width="2.85546875" customWidth="1"/>
    <col min="2" max="2" width="22.7109375" customWidth="1"/>
    <col min="3" max="3" width="69.42578125" customWidth="1"/>
    <col min="4" max="4" width="18.28515625" customWidth="1"/>
    <col min="5" max="5" width="34.42578125" customWidth="1"/>
    <col min="6" max="8" width="8.28515625" customWidth="1"/>
    <col min="9" max="9" width="7.42578125" customWidth="1"/>
    <col min="10" max="10" width="8.85546875" customWidth="1"/>
    <col min="11" max="11" width="7" customWidth="1"/>
    <col min="12" max="12" width="9" customWidth="1"/>
    <col min="13" max="13" width="4.42578125" customWidth="1"/>
    <col min="14" max="14" width="6.85546875" customWidth="1"/>
    <col min="15" max="15" width="8" customWidth="1"/>
    <col min="16" max="16" width="4.42578125" customWidth="1"/>
    <col min="17" max="17" width="3.5703125" customWidth="1"/>
    <col min="18" max="18" width="7.85546875" customWidth="1"/>
    <col min="19" max="19" width="10.5703125" customWidth="1"/>
    <col min="20" max="20" width="14.5703125" customWidth="1"/>
    <col min="21" max="21" width="8.85546875" customWidth="1"/>
    <col min="22" max="22" width="116.85546875" customWidth="1"/>
  </cols>
  <sheetData>
    <row r="1" spans="2:21" ht="13.5" customHeight="1" thickBot="1" x14ac:dyDescent="0.25">
      <c r="B1" s="7"/>
      <c r="C1" s="7"/>
      <c r="D1" s="7"/>
      <c r="E1" s="7"/>
      <c r="F1" s="7"/>
      <c r="G1" s="7"/>
      <c r="H1" s="7"/>
      <c r="I1" s="7"/>
      <c r="J1" s="7"/>
      <c r="K1" s="7"/>
      <c r="L1" s="7"/>
      <c r="M1" s="7"/>
      <c r="N1" s="7"/>
      <c r="O1" s="7"/>
      <c r="P1" s="7"/>
      <c r="Q1" s="7"/>
      <c r="R1" s="7"/>
      <c r="S1" s="7"/>
    </row>
    <row r="2" spans="2:21" ht="38.25" customHeight="1" thickBot="1" x14ac:dyDescent="0.25">
      <c r="B2" s="550" t="s">
        <v>154</v>
      </c>
      <c r="C2" s="551"/>
      <c r="D2" s="551"/>
      <c r="E2" s="551"/>
      <c r="F2" s="551"/>
      <c r="G2" s="551"/>
      <c r="H2" s="551"/>
      <c r="I2" s="551"/>
      <c r="J2" s="551"/>
      <c r="K2" s="551"/>
      <c r="L2" s="551"/>
      <c r="M2" s="551"/>
      <c r="N2" s="551"/>
      <c r="O2" s="551"/>
      <c r="P2" s="551"/>
      <c r="Q2" s="551"/>
      <c r="R2" s="551"/>
      <c r="S2" s="552"/>
    </row>
    <row r="3" spans="2:21" ht="21.75" customHeight="1" thickBot="1" x14ac:dyDescent="0.25">
      <c r="B3" s="550" t="s">
        <v>401</v>
      </c>
      <c r="C3" s="551"/>
      <c r="D3" s="551"/>
      <c r="E3" s="551"/>
      <c r="F3" s="551"/>
      <c r="G3" s="551"/>
      <c r="H3" s="551"/>
      <c r="I3" s="551"/>
      <c r="J3" s="551"/>
      <c r="K3" s="551"/>
      <c r="L3" s="551"/>
      <c r="M3" s="551"/>
      <c r="N3" s="551"/>
      <c r="O3" s="551"/>
      <c r="P3" s="551"/>
      <c r="Q3" s="551"/>
      <c r="R3" s="551"/>
      <c r="S3" s="552"/>
    </row>
    <row r="4" spans="2:21" ht="22.5" customHeight="1" thickBot="1" x14ac:dyDescent="0.25">
      <c r="B4" s="559" t="s">
        <v>157</v>
      </c>
      <c r="C4" s="550" t="s">
        <v>41</v>
      </c>
      <c r="D4" s="551"/>
      <c r="E4" s="551"/>
      <c r="F4" s="551"/>
      <c r="G4" s="551"/>
      <c r="H4" s="551"/>
      <c r="I4" s="551"/>
      <c r="J4" s="551"/>
      <c r="K4" s="556"/>
      <c r="L4" s="556"/>
      <c r="M4" s="550" t="s">
        <v>31</v>
      </c>
      <c r="N4" s="551"/>
      <c r="O4" s="551"/>
      <c r="P4" s="551"/>
      <c r="Q4" s="551"/>
      <c r="R4" s="551"/>
      <c r="S4" s="557" t="s">
        <v>15</v>
      </c>
    </row>
    <row r="5" spans="2:21" ht="375" customHeight="1" thickBot="1" x14ac:dyDescent="0.25">
      <c r="B5" s="560"/>
      <c r="C5" s="106" t="s">
        <v>28</v>
      </c>
      <c r="D5" s="107" t="s">
        <v>29</v>
      </c>
      <c r="E5" s="106" t="s">
        <v>0</v>
      </c>
      <c r="F5" s="108" t="s">
        <v>17</v>
      </c>
      <c r="G5" s="108" t="s">
        <v>18</v>
      </c>
      <c r="H5" s="109" t="s">
        <v>19</v>
      </c>
      <c r="I5" s="108" t="s">
        <v>36</v>
      </c>
      <c r="J5" s="108" t="s">
        <v>217</v>
      </c>
      <c r="K5" s="108" t="s">
        <v>20</v>
      </c>
      <c r="L5" s="110" t="s">
        <v>21</v>
      </c>
      <c r="M5" s="108" t="s">
        <v>16</v>
      </c>
      <c r="N5" s="109" t="s">
        <v>22</v>
      </c>
      <c r="O5" s="108" t="s">
        <v>23</v>
      </c>
      <c r="P5" s="108" t="s">
        <v>32</v>
      </c>
      <c r="Q5" s="109" t="s">
        <v>24</v>
      </c>
      <c r="R5" s="110" t="s">
        <v>25</v>
      </c>
      <c r="S5" s="558"/>
    </row>
    <row r="6" spans="2:21" ht="26.25" customHeight="1" thickBot="1" x14ac:dyDescent="0.25">
      <c r="B6" s="618" t="s">
        <v>79</v>
      </c>
      <c r="C6" s="619"/>
      <c r="D6" s="619"/>
      <c r="E6" s="619"/>
      <c r="F6" s="619"/>
      <c r="G6" s="619"/>
      <c r="H6" s="619"/>
      <c r="I6" s="619"/>
      <c r="J6" s="619"/>
      <c r="K6" s="619"/>
      <c r="L6" s="619"/>
      <c r="M6" s="619"/>
      <c r="N6" s="619"/>
      <c r="O6" s="619"/>
      <c r="P6" s="619"/>
      <c r="Q6" s="619"/>
      <c r="R6" s="619"/>
      <c r="S6" s="620"/>
    </row>
    <row r="7" spans="2:21" ht="72" customHeight="1" thickBot="1" x14ac:dyDescent="0.25">
      <c r="B7" s="628" t="s">
        <v>83</v>
      </c>
      <c r="C7" s="223" t="s">
        <v>80</v>
      </c>
      <c r="D7" s="396" t="s">
        <v>13</v>
      </c>
      <c r="E7" s="396" t="s">
        <v>81</v>
      </c>
      <c r="F7" s="396">
        <v>5</v>
      </c>
      <c r="G7" s="396">
        <v>5</v>
      </c>
      <c r="H7" s="25">
        <f t="shared" ref="H7" si="0">(G7/F7)*100</f>
        <v>100</v>
      </c>
      <c r="I7" s="468"/>
      <c r="J7" s="457">
        <v>21</v>
      </c>
      <c r="K7" s="225">
        <v>5</v>
      </c>
      <c r="L7" s="25">
        <f>(K7/J7)*100</f>
        <v>23.809523809523807</v>
      </c>
      <c r="M7" s="641">
        <v>515270816.42000002</v>
      </c>
      <c r="N7" s="638">
        <v>515264571.89999998</v>
      </c>
      <c r="O7" s="694">
        <f>(N7/M7)*100</f>
        <v>99.998788109126096</v>
      </c>
      <c r="P7" s="641">
        <v>2200000000</v>
      </c>
      <c r="Q7" s="638">
        <f>+N7</f>
        <v>515264571.89999998</v>
      </c>
      <c r="R7" s="694">
        <f>(Q7/P7)*100</f>
        <v>23.421116904545453</v>
      </c>
      <c r="S7" s="448"/>
    </row>
    <row r="8" spans="2:21" ht="72" customHeight="1" thickBot="1" x14ac:dyDescent="0.25">
      <c r="B8" s="629"/>
      <c r="C8" s="245" t="s">
        <v>364</v>
      </c>
      <c r="D8" s="313" t="s">
        <v>13</v>
      </c>
      <c r="E8" s="313" t="s">
        <v>365</v>
      </c>
      <c r="F8" s="313">
        <v>16</v>
      </c>
      <c r="G8" s="459">
        <v>16</v>
      </c>
      <c r="H8" s="25">
        <f t="shared" ref="H8:H19" si="1">(G8/F8)*100</f>
        <v>100</v>
      </c>
      <c r="I8" s="469"/>
      <c r="J8" s="457">
        <v>52</v>
      </c>
      <c r="K8" s="227">
        <v>16</v>
      </c>
      <c r="L8" s="25">
        <f t="shared" ref="L8:L19" si="2">(K8/J8)*100</f>
        <v>30.76923076923077</v>
      </c>
      <c r="M8" s="700"/>
      <c r="N8" s="697"/>
      <c r="O8" s="695"/>
      <c r="P8" s="700"/>
      <c r="Q8" s="697"/>
      <c r="R8" s="695"/>
      <c r="S8" s="449"/>
    </row>
    <row r="9" spans="2:21" ht="72" customHeight="1" thickBot="1" x14ac:dyDescent="0.25">
      <c r="B9" s="629"/>
      <c r="C9" s="245" t="s">
        <v>366</v>
      </c>
      <c r="D9" s="313" t="s">
        <v>13</v>
      </c>
      <c r="E9" s="313" t="s">
        <v>367</v>
      </c>
      <c r="F9" s="313">
        <v>1</v>
      </c>
      <c r="G9" s="459">
        <v>1</v>
      </c>
      <c r="H9" s="25">
        <f t="shared" si="1"/>
        <v>100</v>
      </c>
      <c r="I9" s="469"/>
      <c r="J9" s="457">
        <v>1</v>
      </c>
      <c r="K9" s="227">
        <v>1</v>
      </c>
      <c r="L9" s="25">
        <f t="shared" si="2"/>
        <v>100</v>
      </c>
      <c r="M9" s="700"/>
      <c r="N9" s="697"/>
      <c r="O9" s="695"/>
      <c r="P9" s="700"/>
      <c r="Q9" s="697"/>
      <c r="R9" s="695"/>
      <c r="S9" s="449"/>
    </row>
    <row r="10" spans="2:21" ht="72" customHeight="1" thickBot="1" x14ac:dyDescent="0.25">
      <c r="B10" s="629"/>
      <c r="C10" s="311" t="s">
        <v>368</v>
      </c>
      <c r="D10" s="313" t="s">
        <v>13</v>
      </c>
      <c r="E10" s="397" t="s">
        <v>369</v>
      </c>
      <c r="F10" s="313">
        <v>1</v>
      </c>
      <c r="G10" s="459">
        <v>1</v>
      </c>
      <c r="H10" s="25">
        <f t="shared" si="1"/>
        <v>100</v>
      </c>
      <c r="I10" s="469"/>
      <c r="J10" s="457">
        <v>1</v>
      </c>
      <c r="K10" s="227">
        <v>1</v>
      </c>
      <c r="L10" s="25">
        <f t="shared" si="2"/>
        <v>100</v>
      </c>
      <c r="M10" s="700"/>
      <c r="N10" s="697"/>
      <c r="O10" s="695"/>
      <c r="P10" s="700"/>
      <c r="Q10" s="697"/>
      <c r="R10" s="695"/>
      <c r="S10" s="449"/>
    </row>
    <row r="11" spans="2:21" ht="72" customHeight="1" thickBot="1" x14ac:dyDescent="0.25">
      <c r="B11" s="629"/>
      <c r="C11" s="397" t="s">
        <v>11</v>
      </c>
      <c r="D11" s="313" t="s">
        <v>13</v>
      </c>
      <c r="E11" s="397" t="s">
        <v>82</v>
      </c>
      <c r="F11" s="313">
        <v>4</v>
      </c>
      <c r="G11" s="459">
        <v>4</v>
      </c>
      <c r="H11" s="25">
        <f t="shared" si="1"/>
        <v>100</v>
      </c>
      <c r="I11" s="469"/>
      <c r="J11" s="457">
        <v>16</v>
      </c>
      <c r="K11" s="227">
        <v>4</v>
      </c>
      <c r="L11" s="25">
        <f t="shared" si="2"/>
        <v>25</v>
      </c>
      <c r="M11" s="700"/>
      <c r="N11" s="697"/>
      <c r="O11" s="695"/>
      <c r="P11" s="700"/>
      <c r="Q11" s="697"/>
      <c r="R11" s="695"/>
      <c r="S11" s="449"/>
    </row>
    <row r="12" spans="2:21" ht="72" customHeight="1" thickBot="1" x14ac:dyDescent="0.25">
      <c r="B12" s="629"/>
      <c r="C12" s="397" t="s">
        <v>370</v>
      </c>
      <c r="D12" s="313" t="s">
        <v>13</v>
      </c>
      <c r="E12" s="397" t="s">
        <v>371</v>
      </c>
      <c r="F12" s="313">
        <v>1</v>
      </c>
      <c r="G12" s="459">
        <v>1</v>
      </c>
      <c r="H12" s="25">
        <f t="shared" si="1"/>
        <v>100</v>
      </c>
      <c r="I12" s="469"/>
      <c r="J12" s="457">
        <v>4</v>
      </c>
      <c r="K12" s="227">
        <v>1</v>
      </c>
      <c r="L12" s="25">
        <f t="shared" si="2"/>
        <v>25</v>
      </c>
      <c r="M12" s="700"/>
      <c r="N12" s="697"/>
      <c r="O12" s="695"/>
      <c r="P12" s="700"/>
      <c r="Q12" s="697"/>
      <c r="R12" s="695"/>
      <c r="S12" s="449"/>
    </row>
    <row r="13" spans="2:21" ht="72" customHeight="1" thickBot="1" x14ac:dyDescent="0.25">
      <c r="B13" s="629"/>
      <c r="C13" s="379" t="s">
        <v>372</v>
      </c>
      <c r="D13" s="227" t="s">
        <v>13</v>
      </c>
      <c r="E13" s="456" t="s">
        <v>84</v>
      </c>
      <c r="F13" s="313">
        <v>10</v>
      </c>
      <c r="G13" s="459">
        <v>10</v>
      </c>
      <c r="H13" s="25">
        <f t="shared" si="1"/>
        <v>100</v>
      </c>
      <c r="I13" s="469"/>
      <c r="J13" s="457">
        <v>20</v>
      </c>
      <c r="K13" s="227">
        <v>10</v>
      </c>
      <c r="L13" s="25">
        <f t="shared" si="2"/>
        <v>50</v>
      </c>
      <c r="M13" s="700"/>
      <c r="N13" s="697"/>
      <c r="O13" s="695"/>
      <c r="P13" s="700"/>
      <c r="Q13" s="697"/>
      <c r="R13" s="695"/>
      <c r="S13" s="449"/>
    </row>
    <row r="14" spans="2:21" ht="72" customHeight="1" thickBot="1" x14ac:dyDescent="0.25">
      <c r="B14" s="629"/>
      <c r="C14" s="397" t="s">
        <v>373</v>
      </c>
      <c r="D14" s="313" t="s">
        <v>13</v>
      </c>
      <c r="E14" s="313" t="s">
        <v>84</v>
      </c>
      <c r="F14" s="313">
        <v>1</v>
      </c>
      <c r="G14" s="459">
        <v>1</v>
      </c>
      <c r="H14" s="25">
        <f t="shared" si="1"/>
        <v>100</v>
      </c>
      <c r="I14" s="469"/>
      <c r="J14" s="457">
        <v>4</v>
      </c>
      <c r="K14" s="227">
        <v>1</v>
      </c>
      <c r="L14" s="25">
        <f t="shared" si="2"/>
        <v>25</v>
      </c>
      <c r="M14" s="700"/>
      <c r="N14" s="697"/>
      <c r="O14" s="695"/>
      <c r="P14" s="700"/>
      <c r="Q14" s="697"/>
      <c r="R14" s="695"/>
      <c r="S14" s="449"/>
    </row>
    <row r="15" spans="2:21" ht="72" customHeight="1" thickBot="1" x14ac:dyDescent="0.25">
      <c r="B15" s="629"/>
      <c r="C15" s="379" t="s">
        <v>374</v>
      </c>
      <c r="D15" s="313" t="s">
        <v>13</v>
      </c>
      <c r="E15" s="313" t="s">
        <v>84</v>
      </c>
      <c r="F15" s="313">
        <v>1</v>
      </c>
      <c r="G15" s="459">
        <v>1</v>
      </c>
      <c r="H15" s="25">
        <f t="shared" si="1"/>
        <v>100</v>
      </c>
      <c r="I15" s="469"/>
      <c r="J15" s="457">
        <v>4</v>
      </c>
      <c r="K15" s="227">
        <v>1</v>
      </c>
      <c r="L15" s="25">
        <f t="shared" si="2"/>
        <v>25</v>
      </c>
      <c r="M15" s="700"/>
      <c r="N15" s="697"/>
      <c r="O15" s="695"/>
      <c r="P15" s="700"/>
      <c r="Q15" s="697"/>
      <c r="R15" s="695"/>
      <c r="S15" s="449"/>
    </row>
    <row r="16" spans="2:21" ht="54.75" thickBot="1" x14ac:dyDescent="0.25">
      <c r="B16" s="629"/>
      <c r="C16" s="379" t="s">
        <v>375</v>
      </c>
      <c r="D16" s="227" t="s">
        <v>13</v>
      </c>
      <c r="E16" s="379" t="s">
        <v>376</v>
      </c>
      <c r="F16" s="313">
        <v>1</v>
      </c>
      <c r="G16" s="459">
        <v>1</v>
      </c>
      <c r="H16" s="25">
        <f t="shared" si="1"/>
        <v>100</v>
      </c>
      <c r="I16" s="470"/>
      <c r="J16" s="457">
        <v>4</v>
      </c>
      <c r="K16" s="227">
        <v>1</v>
      </c>
      <c r="L16" s="25">
        <f t="shared" si="2"/>
        <v>25</v>
      </c>
      <c r="M16" s="642"/>
      <c r="N16" s="639"/>
      <c r="O16" s="696"/>
      <c r="P16" s="642"/>
      <c r="Q16" s="639"/>
      <c r="R16" s="696"/>
      <c r="S16" s="450"/>
      <c r="U16" s="83"/>
    </row>
    <row r="17" spans="2:22" ht="54.75" thickBot="1" x14ac:dyDescent="0.25">
      <c r="B17" s="629"/>
      <c r="C17" s="379" t="s">
        <v>377</v>
      </c>
      <c r="D17" s="227" t="s">
        <v>13</v>
      </c>
      <c r="E17" s="379" t="s">
        <v>378</v>
      </c>
      <c r="F17" s="313">
        <v>5</v>
      </c>
      <c r="G17" s="459">
        <v>5</v>
      </c>
      <c r="H17" s="25">
        <f t="shared" si="1"/>
        <v>100</v>
      </c>
      <c r="I17" s="470"/>
      <c r="J17" s="457">
        <v>20</v>
      </c>
      <c r="K17" s="227">
        <v>5</v>
      </c>
      <c r="L17" s="25">
        <f t="shared" si="2"/>
        <v>25</v>
      </c>
      <c r="M17" s="642"/>
      <c r="N17" s="639"/>
      <c r="O17" s="696"/>
      <c r="P17" s="642"/>
      <c r="Q17" s="639"/>
      <c r="R17" s="696"/>
      <c r="S17" s="450"/>
      <c r="U17" s="83"/>
    </row>
    <row r="18" spans="2:22" ht="36.75" thickBot="1" x14ac:dyDescent="0.25">
      <c r="B18" s="629"/>
      <c r="C18" s="379" t="s">
        <v>379</v>
      </c>
      <c r="D18" s="227" t="s">
        <v>13</v>
      </c>
      <c r="E18" s="379" t="s">
        <v>380</v>
      </c>
      <c r="F18" s="313">
        <v>5</v>
      </c>
      <c r="G18" s="459">
        <v>5</v>
      </c>
      <c r="H18" s="25">
        <f t="shared" si="1"/>
        <v>100</v>
      </c>
      <c r="I18" s="470"/>
      <c r="J18" s="457">
        <v>20</v>
      </c>
      <c r="K18" s="227">
        <v>5</v>
      </c>
      <c r="L18" s="25">
        <f t="shared" si="2"/>
        <v>25</v>
      </c>
      <c r="M18" s="642"/>
      <c r="N18" s="639"/>
      <c r="O18" s="696"/>
      <c r="P18" s="642"/>
      <c r="Q18" s="639"/>
      <c r="R18" s="696"/>
      <c r="S18" s="451"/>
    </row>
    <row r="19" spans="2:22" ht="36.75" thickBot="1" x14ac:dyDescent="0.25">
      <c r="B19" s="629"/>
      <c r="C19" s="278" t="s">
        <v>381</v>
      </c>
      <c r="D19" s="233" t="s">
        <v>13</v>
      </c>
      <c r="E19" s="398" t="s">
        <v>382</v>
      </c>
      <c r="F19" s="278">
        <v>1</v>
      </c>
      <c r="G19" s="278">
        <v>1</v>
      </c>
      <c r="H19" s="25">
        <f t="shared" si="1"/>
        <v>100</v>
      </c>
      <c r="I19" s="470"/>
      <c r="J19" s="457">
        <v>4</v>
      </c>
      <c r="K19" s="233">
        <v>1</v>
      </c>
      <c r="L19" s="25">
        <f t="shared" si="2"/>
        <v>25</v>
      </c>
      <c r="M19" s="642"/>
      <c r="N19" s="639"/>
      <c r="O19" s="696"/>
      <c r="P19" s="642"/>
      <c r="Q19" s="639"/>
      <c r="R19" s="696"/>
      <c r="S19" s="450"/>
    </row>
    <row r="20" spans="2:22" ht="27.75" customHeight="1" thickBot="1" x14ac:dyDescent="0.25">
      <c r="B20" s="705"/>
      <c r="C20" s="57" t="s">
        <v>51</v>
      </c>
      <c r="D20" s="58"/>
      <c r="E20" s="58"/>
      <c r="F20" s="59">
        <v>1300</v>
      </c>
      <c r="G20" s="125">
        <f>(H20/F20)*100</f>
        <v>100</v>
      </c>
      <c r="H20" s="60">
        <f>SUM(H7:H19)</f>
        <v>1300</v>
      </c>
      <c r="I20" s="61"/>
      <c r="J20" s="61">
        <v>1300</v>
      </c>
      <c r="K20" s="125">
        <f>(L20/J20)*100</f>
        <v>38.813750352211891</v>
      </c>
      <c r="L20" s="60">
        <f>SUM(L7:L19)</f>
        <v>504.57875457875457</v>
      </c>
      <c r="M20" s="46"/>
      <c r="N20" s="46"/>
      <c r="O20" s="47"/>
      <c r="P20" s="46"/>
      <c r="Q20" s="46"/>
      <c r="R20" s="47"/>
      <c r="S20" s="247"/>
    </row>
    <row r="21" spans="2:22" ht="36" customHeight="1" thickBot="1" x14ac:dyDescent="0.25">
      <c r="B21" s="685" t="s">
        <v>79</v>
      </c>
      <c r="C21" s="619"/>
      <c r="D21" s="619"/>
      <c r="E21" s="619"/>
      <c r="F21" s="619"/>
      <c r="G21" s="619"/>
      <c r="H21" s="619"/>
      <c r="I21" s="619"/>
      <c r="J21" s="619"/>
      <c r="K21" s="619"/>
      <c r="L21" s="619"/>
      <c r="M21" s="619"/>
      <c r="N21" s="619"/>
      <c r="O21" s="619"/>
      <c r="P21" s="619"/>
      <c r="Q21" s="619"/>
      <c r="R21" s="619"/>
      <c r="S21" s="620"/>
    </row>
    <row r="22" spans="2:22" ht="54" customHeight="1" x14ac:dyDescent="0.2">
      <c r="B22" s="628" t="s">
        <v>10</v>
      </c>
      <c r="C22" s="703" t="s">
        <v>383</v>
      </c>
      <c r="D22" s="263" t="s">
        <v>12</v>
      </c>
      <c r="E22" s="461" t="s">
        <v>84</v>
      </c>
      <c r="F22" s="264">
        <v>1</v>
      </c>
      <c r="G22" s="264">
        <v>1</v>
      </c>
      <c r="H22" s="44">
        <f t="shared" ref="H22:H30" si="3">(G22/F22)*100</f>
        <v>100</v>
      </c>
      <c r="I22" s="452"/>
      <c r="J22" s="327">
        <v>1</v>
      </c>
      <c r="K22" s="264">
        <v>1</v>
      </c>
      <c r="L22" s="453">
        <f>(K22/J22)*100</f>
        <v>100</v>
      </c>
      <c r="M22" s="698">
        <f>(549950690.56+343855201.22)</f>
        <v>893805891.77999997</v>
      </c>
      <c r="N22" s="692">
        <f>(549949573.09+342543613.64)</f>
        <v>892493186.73000002</v>
      </c>
      <c r="O22" s="701">
        <f>(N22/M22)*100</f>
        <v>99.853133094996082</v>
      </c>
      <c r="P22" s="663">
        <v>3600000000</v>
      </c>
      <c r="Q22" s="692">
        <f>+N22</f>
        <v>892493186.73000002</v>
      </c>
      <c r="R22" s="701">
        <f>(Q22/P22)*100</f>
        <v>24.791477409166667</v>
      </c>
      <c r="S22" s="454"/>
      <c r="T22" s="403"/>
      <c r="V22" s="131" t="s">
        <v>149</v>
      </c>
    </row>
    <row r="23" spans="2:22" ht="54" customHeight="1" x14ac:dyDescent="0.2">
      <c r="B23" s="629"/>
      <c r="C23" s="704"/>
      <c r="D23" s="266" t="s">
        <v>12</v>
      </c>
      <c r="E23" s="462" t="s">
        <v>85</v>
      </c>
      <c r="F23" s="238">
        <v>5</v>
      </c>
      <c r="G23" s="238">
        <v>5</v>
      </c>
      <c r="H23" s="48">
        <f t="shared" si="3"/>
        <v>100</v>
      </c>
      <c r="I23" s="471"/>
      <c r="J23" s="328">
        <v>21</v>
      </c>
      <c r="K23" s="238">
        <v>5</v>
      </c>
      <c r="L23" s="472">
        <f t="shared" ref="L23:L30" si="4">(K23/J23)*100</f>
        <v>23.809523809523807</v>
      </c>
      <c r="M23" s="699"/>
      <c r="N23" s="693"/>
      <c r="O23" s="702"/>
      <c r="P23" s="691"/>
      <c r="Q23" s="693"/>
      <c r="R23" s="702"/>
      <c r="S23" s="455"/>
      <c r="T23" s="403"/>
      <c r="V23" s="399"/>
    </row>
    <row r="24" spans="2:22" ht="54" customHeight="1" x14ac:dyDescent="0.2">
      <c r="B24" s="629"/>
      <c r="C24" s="473" t="s">
        <v>384</v>
      </c>
      <c r="D24" s="266" t="s">
        <v>12</v>
      </c>
      <c r="E24" s="462" t="s">
        <v>86</v>
      </c>
      <c r="F24" s="238">
        <v>21</v>
      </c>
      <c r="G24" s="238">
        <v>21</v>
      </c>
      <c r="H24" s="48">
        <f t="shared" si="3"/>
        <v>100</v>
      </c>
      <c r="I24" s="471"/>
      <c r="J24" s="328">
        <v>21</v>
      </c>
      <c r="K24" s="238">
        <v>21</v>
      </c>
      <c r="L24" s="472">
        <f t="shared" si="4"/>
        <v>100</v>
      </c>
      <c r="M24" s="699"/>
      <c r="N24" s="693"/>
      <c r="O24" s="702"/>
      <c r="P24" s="691"/>
      <c r="Q24" s="693"/>
      <c r="R24" s="702"/>
      <c r="S24" s="455"/>
      <c r="T24" s="403"/>
      <c r="V24" s="399"/>
    </row>
    <row r="25" spans="2:22" ht="54" customHeight="1" x14ac:dyDescent="0.2">
      <c r="B25" s="629"/>
      <c r="C25" s="435" t="s">
        <v>385</v>
      </c>
      <c r="D25" s="266" t="s">
        <v>30</v>
      </c>
      <c r="E25" s="462" t="s">
        <v>87</v>
      </c>
      <c r="F25" s="238">
        <v>1</v>
      </c>
      <c r="G25" s="238">
        <v>1</v>
      </c>
      <c r="H25" s="48">
        <f t="shared" si="3"/>
        <v>100</v>
      </c>
      <c r="I25" s="471"/>
      <c r="J25" s="328">
        <v>4</v>
      </c>
      <c r="K25" s="238">
        <v>1</v>
      </c>
      <c r="L25" s="472">
        <f t="shared" si="4"/>
        <v>25</v>
      </c>
      <c r="M25" s="699"/>
      <c r="N25" s="693"/>
      <c r="O25" s="702"/>
      <c r="P25" s="691"/>
      <c r="Q25" s="693"/>
      <c r="R25" s="702"/>
      <c r="S25" s="455"/>
      <c r="T25" s="403"/>
      <c r="V25" s="399"/>
    </row>
    <row r="26" spans="2:22" ht="54" customHeight="1" x14ac:dyDescent="0.2">
      <c r="B26" s="629"/>
      <c r="C26" s="435" t="s">
        <v>386</v>
      </c>
      <c r="D26" s="266" t="s">
        <v>13</v>
      </c>
      <c r="E26" s="318" t="s">
        <v>84</v>
      </c>
      <c r="F26" s="404">
        <v>1</v>
      </c>
      <c r="G26" s="404">
        <v>1</v>
      </c>
      <c r="H26" s="48">
        <f t="shared" si="3"/>
        <v>100</v>
      </c>
      <c r="I26" s="471"/>
      <c r="J26" s="328">
        <v>1</v>
      </c>
      <c r="K26" s="404">
        <v>1</v>
      </c>
      <c r="L26" s="472">
        <f t="shared" si="4"/>
        <v>100</v>
      </c>
      <c r="M26" s="699"/>
      <c r="N26" s="693"/>
      <c r="O26" s="702"/>
      <c r="P26" s="691"/>
      <c r="Q26" s="693"/>
      <c r="R26" s="702"/>
      <c r="S26" s="455"/>
      <c r="T26" s="403"/>
      <c r="V26" s="399"/>
    </row>
    <row r="27" spans="2:22" ht="54" customHeight="1" x14ac:dyDescent="0.2">
      <c r="B27" s="629"/>
      <c r="C27" s="473" t="s">
        <v>88</v>
      </c>
      <c r="D27" s="266" t="s">
        <v>13</v>
      </c>
      <c r="E27" s="462" t="s">
        <v>89</v>
      </c>
      <c r="F27" s="404">
        <v>1</v>
      </c>
      <c r="G27" s="404">
        <v>1</v>
      </c>
      <c r="H27" s="48">
        <f t="shared" si="3"/>
        <v>100</v>
      </c>
      <c r="I27" s="471"/>
      <c r="J27" s="328">
        <v>1</v>
      </c>
      <c r="K27" s="404">
        <v>1</v>
      </c>
      <c r="L27" s="472">
        <f t="shared" si="4"/>
        <v>100</v>
      </c>
      <c r="M27" s="699"/>
      <c r="N27" s="693"/>
      <c r="O27" s="702"/>
      <c r="P27" s="691"/>
      <c r="Q27" s="693"/>
      <c r="R27" s="702"/>
      <c r="S27" s="455"/>
      <c r="T27" s="403"/>
      <c r="V27" s="399"/>
    </row>
    <row r="28" spans="2:22" ht="54" customHeight="1" x14ac:dyDescent="0.2">
      <c r="B28" s="629"/>
      <c r="C28" s="473" t="s">
        <v>35</v>
      </c>
      <c r="D28" s="266" t="s">
        <v>13</v>
      </c>
      <c r="E28" s="462" t="s">
        <v>90</v>
      </c>
      <c r="F28" s="404">
        <v>1</v>
      </c>
      <c r="G28" s="404">
        <v>1</v>
      </c>
      <c r="H28" s="48">
        <f t="shared" si="3"/>
        <v>100</v>
      </c>
      <c r="I28" s="471"/>
      <c r="J28" s="328">
        <v>4</v>
      </c>
      <c r="K28" s="404">
        <v>1</v>
      </c>
      <c r="L28" s="472">
        <f t="shared" si="4"/>
        <v>25</v>
      </c>
      <c r="M28" s="699"/>
      <c r="N28" s="693"/>
      <c r="O28" s="702"/>
      <c r="P28" s="691"/>
      <c r="Q28" s="693"/>
      <c r="R28" s="702"/>
      <c r="S28" s="455"/>
      <c r="T28" s="403"/>
      <c r="V28" s="399"/>
    </row>
    <row r="29" spans="2:22" ht="54" customHeight="1" x14ac:dyDescent="0.2">
      <c r="B29" s="629"/>
      <c r="C29" s="473" t="s">
        <v>387</v>
      </c>
      <c r="D29" s="266" t="s">
        <v>13</v>
      </c>
      <c r="E29" s="462" t="s">
        <v>388</v>
      </c>
      <c r="F29" s="404">
        <v>1</v>
      </c>
      <c r="G29" s="404">
        <v>1</v>
      </c>
      <c r="H29" s="48">
        <f t="shared" si="3"/>
        <v>100</v>
      </c>
      <c r="I29" s="471"/>
      <c r="J29" s="328">
        <v>1</v>
      </c>
      <c r="K29" s="404">
        <v>1</v>
      </c>
      <c r="L29" s="472">
        <f t="shared" si="4"/>
        <v>100</v>
      </c>
      <c r="M29" s="699"/>
      <c r="N29" s="693"/>
      <c r="O29" s="702"/>
      <c r="P29" s="691"/>
      <c r="Q29" s="693"/>
      <c r="R29" s="702"/>
      <c r="S29" s="455"/>
      <c r="T29" s="403"/>
      <c r="V29" s="399"/>
    </row>
    <row r="30" spans="2:22" ht="54" customHeight="1" thickBot="1" x14ac:dyDescent="0.25">
      <c r="B30" s="629"/>
      <c r="C30" s="474" t="s">
        <v>389</v>
      </c>
      <c r="D30" s="369" t="s">
        <v>13</v>
      </c>
      <c r="E30" s="321" t="s">
        <v>390</v>
      </c>
      <c r="F30" s="405">
        <v>20</v>
      </c>
      <c r="G30" s="405">
        <v>20</v>
      </c>
      <c r="H30" s="45">
        <f t="shared" si="3"/>
        <v>100</v>
      </c>
      <c r="I30" s="475"/>
      <c r="J30" s="439">
        <v>80</v>
      </c>
      <c r="K30" s="405">
        <v>20</v>
      </c>
      <c r="L30" s="476">
        <f t="shared" si="4"/>
        <v>25</v>
      </c>
      <c r="M30" s="699"/>
      <c r="N30" s="693"/>
      <c r="O30" s="702"/>
      <c r="P30" s="691"/>
      <c r="Q30" s="693"/>
      <c r="R30" s="702"/>
      <c r="S30" s="455"/>
      <c r="T30" s="403"/>
      <c r="V30" s="399"/>
    </row>
    <row r="31" spans="2:22" ht="28.5" customHeight="1" thickBot="1" x14ac:dyDescent="0.25">
      <c r="B31" s="42"/>
      <c r="C31" s="688" t="s">
        <v>71</v>
      </c>
      <c r="D31" s="689"/>
      <c r="E31" s="690"/>
      <c r="F31" s="62">
        <v>900</v>
      </c>
      <c r="G31" s="125">
        <f>(H31/F31)*100</f>
        <v>100</v>
      </c>
      <c r="H31" s="27">
        <f>SUM(H22:H30)</f>
        <v>900</v>
      </c>
      <c r="I31" s="27"/>
      <c r="J31" s="27">
        <v>900</v>
      </c>
      <c r="K31" s="125">
        <f>(L31/J31)*100</f>
        <v>66.534391534391531</v>
      </c>
      <c r="L31" s="34">
        <f>SUM(L22:L30)</f>
        <v>598.80952380952385</v>
      </c>
      <c r="M31" s="49"/>
      <c r="N31" s="46"/>
      <c r="O31" s="47"/>
      <c r="P31" s="46"/>
      <c r="Q31" s="46"/>
      <c r="R31" s="47"/>
      <c r="S31" s="402"/>
      <c r="T31" s="1"/>
    </row>
    <row r="32" spans="2:22" ht="18" x14ac:dyDescent="0.2">
      <c r="F32" s="1"/>
      <c r="G32" s="55"/>
      <c r="H32" s="1"/>
    </row>
    <row r="33" spans="6:8" ht="11.25" customHeight="1" x14ac:dyDescent="0.2">
      <c r="F33" s="1"/>
      <c r="G33" s="56"/>
      <c r="H33" s="1"/>
    </row>
  </sheetData>
  <mergeCells count="24">
    <mergeCell ref="B7:B20"/>
    <mergeCell ref="O22:O30"/>
    <mergeCell ref="C4:L4"/>
    <mergeCell ref="B21:S21"/>
    <mergeCell ref="M7:M19"/>
    <mergeCell ref="B22:B30"/>
    <mergeCell ref="B2:S2"/>
    <mergeCell ref="B3:S3"/>
    <mergeCell ref="S4:S5"/>
    <mergeCell ref="B4:B5"/>
    <mergeCell ref="B6:S6"/>
    <mergeCell ref="C31:E31"/>
    <mergeCell ref="M4:R4"/>
    <mergeCell ref="P22:P30"/>
    <mergeCell ref="Q22:Q30"/>
    <mergeCell ref="R7:R19"/>
    <mergeCell ref="N7:N19"/>
    <mergeCell ref="M22:M30"/>
    <mergeCell ref="P7:P19"/>
    <mergeCell ref="Q7:Q19"/>
    <mergeCell ref="O7:O19"/>
    <mergeCell ref="R22:R30"/>
    <mergeCell ref="N22:N30"/>
    <mergeCell ref="C22:C23"/>
  </mergeCells>
  <phoneticPr fontId="2" type="noConversion"/>
  <pageMargins left="0.19685039370078741" right="0.19685039370078741" top="0.19685039370078741" bottom="0.19685039370078741" header="0" footer="0"/>
  <pageSetup scale="35" orientation="landscape" horizontalDpi="300" verticalDpi="300" r:id="rId1"/>
  <headerFooter alignWithMargins="0"/>
  <rowBreaks count="1" manualBreakCount="1">
    <brk id="20"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baseColWidth="10" defaultRowHeight="12.75" x14ac:dyDescent="0.2"/>
  <cols>
    <col min="1" max="1" width="1.140625" customWidth="1"/>
    <col min="2" max="2" width="64.42578125" customWidth="1"/>
    <col min="3" max="3" width="1.5703125" customWidth="1"/>
    <col min="4" max="4" width="5.5703125" customWidth="1"/>
    <col min="5" max="5" width="16" customWidth="1"/>
  </cols>
  <sheetData>
    <row r="1" spans="2:5" ht="25.5" x14ac:dyDescent="0.2">
      <c r="B1" s="10" t="s">
        <v>3</v>
      </c>
      <c r="C1" s="11"/>
      <c r="D1" s="16"/>
      <c r="E1" s="16"/>
    </row>
    <row r="2" spans="2:5" x14ac:dyDescent="0.2">
      <c r="B2" s="10" t="s">
        <v>4</v>
      </c>
      <c r="C2" s="11"/>
      <c r="D2" s="16"/>
      <c r="E2" s="16"/>
    </row>
    <row r="3" spans="2:5" x14ac:dyDescent="0.2">
      <c r="B3" s="12"/>
      <c r="C3" s="12"/>
      <c r="D3" s="17"/>
      <c r="E3" s="17"/>
    </row>
    <row r="4" spans="2:5" ht="38.25" x14ac:dyDescent="0.2">
      <c r="B4" s="13" t="s">
        <v>5</v>
      </c>
      <c r="C4" s="12"/>
      <c r="D4" s="17"/>
      <c r="E4" s="17"/>
    </row>
    <row r="5" spans="2:5" x14ac:dyDescent="0.2">
      <c r="B5" s="12"/>
      <c r="C5" s="12"/>
      <c r="D5" s="17"/>
      <c r="E5" s="17"/>
    </row>
    <row r="6" spans="2:5" ht="25.5" x14ac:dyDescent="0.2">
      <c r="B6" s="10" t="s">
        <v>6</v>
      </c>
      <c r="C6" s="11"/>
      <c r="D6" s="16"/>
      <c r="E6" s="18" t="s">
        <v>7</v>
      </c>
    </row>
    <row r="7" spans="2:5" ht="13.5" thickBot="1" x14ac:dyDescent="0.25">
      <c r="B7" s="12"/>
      <c r="C7" s="12"/>
      <c r="D7" s="17"/>
      <c r="E7" s="17"/>
    </row>
    <row r="8" spans="2:5" ht="39" thickBot="1" x14ac:dyDescent="0.25">
      <c r="B8" s="14" t="s">
        <v>8</v>
      </c>
      <c r="C8" s="15"/>
      <c r="D8" s="19"/>
      <c r="E8" s="20">
        <v>35</v>
      </c>
    </row>
    <row r="9" spans="2:5" x14ac:dyDescent="0.2">
      <c r="B9" s="12"/>
      <c r="C9" s="12"/>
      <c r="D9" s="17"/>
      <c r="E9" s="17"/>
    </row>
    <row r="10" spans="2:5" x14ac:dyDescent="0.2">
      <c r="B10" s="12"/>
      <c r="C10" s="12"/>
      <c r="D10" s="17"/>
      <c r="E10" s="17"/>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69"/>
  <sheetViews>
    <sheetView view="pageBreakPreview" topLeftCell="B19" zoomScale="110" zoomScaleNormal="90" zoomScaleSheetLayoutView="110" workbookViewId="0">
      <selection activeCell="N40" sqref="N40:O40"/>
    </sheetView>
  </sheetViews>
  <sheetFormatPr baseColWidth="10" defaultRowHeight="12.75" x14ac:dyDescent="0.2"/>
  <cols>
    <col min="4" max="4" width="13.7109375" customWidth="1"/>
    <col min="5" max="5" width="19.85546875" customWidth="1"/>
    <col min="6" max="6" width="18.7109375" customWidth="1"/>
    <col min="7" max="7" width="13.5703125" customWidth="1"/>
    <col min="8" max="8" width="12.7109375" customWidth="1"/>
    <col min="9" max="9" width="17.42578125" customWidth="1"/>
    <col min="10" max="10" width="16" customWidth="1"/>
    <col min="11" max="11" width="12.42578125" customWidth="1"/>
    <col min="12" max="12" width="12.85546875" customWidth="1"/>
    <col min="13" max="13" width="3.28515625" customWidth="1"/>
    <col min="14" max="14" width="7.5703125" customWidth="1"/>
    <col min="15" max="15" width="8.5703125" customWidth="1"/>
  </cols>
  <sheetData>
    <row r="2" spans="2:15" ht="13.5" thickBot="1" x14ac:dyDescent="0.25"/>
    <row r="3" spans="2:15" ht="13.5" x14ac:dyDescent="0.25">
      <c r="B3" s="706" t="s">
        <v>91</v>
      </c>
      <c r="C3" s="707"/>
      <c r="D3" s="707"/>
      <c r="E3" s="707"/>
      <c r="F3" s="707"/>
      <c r="G3" s="707"/>
      <c r="H3" s="707"/>
      <c r="I3" s="707"/>
      <c r="J3" s="707"/>
      <c r="K3" s="707"/>
      <c r="L3" s="708"/>
    </row>
    <row r="4" spans="2:15" ht="13.5" x14ac:dyDescent="0.25">
      <c r="B4" s="709" t="s">
        <v>92</v>
      </c>
      <c r="C4" s="710"/>
      <c r="D4" s="710"/>
      <c r="E4" s="710"/>
      <c r="F4" s="710"/>
      <c r="G4" s="710"/>
      <c r="H4" s="710"/>
      <c r="I4" s="710"/>
      <c r="J4" s="710"/>
      <c r="K4" s="710"/>
      <c r="L4" s="711"/>
    </row>
    <row r="5" spans="2:15" ht="13.5" x14ac:dyDescent="0.25">
      <c r="B5" s="709" t="s">
        <v>155</v>
      </c>
      <c r="C5" s="710"/>
      <c r="D5" s="710"/>
      <c r="E5" s="710"/>
      <c r="F5" s="710"/>
      <c r="G5" s="710"/>
      <c r="H5" s="710"/>
      <c r="I5" s="710"/>
      <c r="J5" s="710"/>
      <c r="K5" s="710"/>
      <c r="L5" s="711"/>
    </row>
    <row r="6" spans="2:15" ht="13.5" x14ac:dyDescent="0.25">
      <c r="B6" s="709" t="s">
        <v>410</v>
      </c>
      <c r="C6" s="710"/>
      <c r="D6" s="710"/>
      <c r="E6" s="710"/>
      <c r="F6" s="710"/>
      <c r="G6" s="710"/>
      <c r="H6" s="710"/>
      <c r="I6" s="710"/>
      <c r="J6" s="710"/>
      <c r="K6" s="710"/>
      <c r="L6" s="711"/>
    </row>
    <row r="7" spans="2:15" ht="14.25" thickBot="1" x14ac:dyDescent="0.3">
      <c r="B7" s="169"/>
      <c r="C7" s="170"/>
      <c r="D7" s="170"/>
      <c r="E7" s="170"/>
      <c r="F7" s="170"/>
      <c r="G7" s="170"/>
      <c r="H7" s="170"/>
      <c r="I7" s="170"/>
      <c r="J7" s="170"/>
      <c r="K7" s="170"/>
      <c r="L7" s="171"/>
    </row>
    <row r="8" spans="2:15" ht="27" x14ac:dyDescent="0.2">
      <c r="B8" s="172" t="s">
        <v>93</v>
      </c>
      <c r="C8" s="173" t="s">
        <v>94</v>
      </c>
      <c r="D8" s="173" t="s">
        <v>95</v>
      </c>
      <c r="E8" s="173" t="s">
        <v>402</v>
      </c>
      <c r="F8" s="173" t="s">
        <v>403</v>
      </c>
      <c r="G8" s="173" t="s">
        <v>96</v>
      </c>
      <c r="H8" s="173" t="s">
        <v>97</v>
      </c>
      <c r="I8" s="173" t="s">
        <v>404</v>
      </c>
      <c r="J8" s="173" t="s">
        <v>405</v>
      </c>
      <c r="K8" s="173" t="s">
        <v>96</v>
      </c>
      <c r="L8" s="174" t="s">
        <v>97</v>
      </c>
    </row>
    <row r="9" spans="2:15" ht="13.5" x14ac:dyDescent="0.25">
      <c r="B9" s="712" t="s">
        <v>98</v>
      </c>
      <c r="C9" s="175" t="s">
        <v>99</v>
      </c>
      <c r="D9" s="176">
        <v>0.4</v>
      </c>
      <c r="E9" s="175">
        <v>600</v>
      </c>
      <c r="F9" s="175">
        <v>600</v>
      </c>
      <c r="G9" s="177">
        <f>(F9/E9)*100</f>
        <v>100</v>
      </c>
      <c r="H9" s="175">
        <f>(G9*D9)</f>
        <v>40</v>
      </c>
      <c r="I9" s="175">
        <v>600</v>
      </c>
      <c r="J9" s="175">
        <v>251.9</v>
      </c>
      <c r="K9" s="177">
        <f>(+J9/I9)*100</f>
        <v>41.983333333333334</v>
      </c>
      <c r="L9" s="178">
        <f>(K9*D9)</f>
        <v>16.793333333333333</v>
      </c>
      <c r="N9">
        <v>100</v>
      </c>
      <c r="O9">
        <v>41.98</v>
      </c>
    </row>
    <row r="10" spans="2:15" ht="13.5" x14ac:dyDescent="0.25">
      <c r="B10" s="712"/>
      <c r="C10" s="175" t="s">
        <v>100</v>
      </c>
      <c r="D10" s="176">
        <v>0.2</v>
      </c>
      <c r="E10" s="175">
        <v>300</v>
      </c>
      <c r="F10" s="175">
        <v>300</v>
      </c>
      <c r="G10" s="177">
        <f>(F10/E10)*100</f>
        <v>100</v>
      </c>
      <c r="H10" s="175">
        <f>(G10*D10)</f>
        <v>20</v>
      </c>
      <c r="I10" s="175">
        <v>300</v>
      </c>
      <c r="J10" s="175">
        <v>64</v>
      </c>
      <c r="K10" s="177">
        <f>(+J10/I10)*100</f>
        <v>21.333333333333336</v>
      </c>
      <c r="L10" s="178">
        <f>(K10*D10)</f>
        <v>4.2666666666666675</v>
      </c>
      <c r="N10">
        <v>100</v>
      </c>
      <c r="O10">
        <v>21.33</v>
      </c>
    </row>
    <row r="11" spans="2:15" ht="13.5" x14ac:dyDescent="0.25">
      <c r="B11" s="712"/>
      <c r="C11" s="175" t="s">
        <v>101</v>
      </c>
      <c r="D11" s="176">
        <v>0.2</v>
      </c>
      <c r="E11" s="175">
        <v>300</v>
      </c>
      <c r="F11" s="175">
        <v>200</v>
      </c>
      <c r="G11" s="177">
        <f>(F11/E11)*100</f>
        <v>66.666666666666657</v>
      </c>
      <c r="H11" s="175">
        <f>(G11*D11)</f>
        <v>13.333333333333332</v>
      </c>
      <c r="I11" s="179">
        <v>400</v>
      </c>
      <c r="J11" s="175">
        <v>75</v>
      </c>
      <c r="K11" s="177">
        <f>(+J11/I11)*100</f>
        <v>18.75</v>
      </c>
      <c r="L11" s="178">
        <f>(K11*D11)</f>
        <v>3.75</v>
      </c>
      <c r="N11">
        <v>66.67</v>
      </c>
      <c r="O11">
        <v>18.75</v>
      </c>
    </row>
    <row r="12" spans="2:15" ht="13.5" x14ac:dyDescent="0.25">
      <c r="B12" s="712"/>
      <c r="C12" s="175" t="s">
        <v>102</v>
      </c>
      <c r="D12" s="176">
        <v>0.2</v>
      </c>
      <c r="E12" s="175">
        <v>300</v>
      </c>
      <c r="F12" s="175">
        <v>300</v>
      </c>
      <c r="G12" s="177">
        <f>(F12/E12)*100</f>
        <v>100</v>
      </c>
      <c r="H12" s="175">
        <f>(G12*D12)</f>
        <v>20</v>
      </c>
      <c r="I12" s="175">
        <v>500</v>
      </c>
      <c r="J12" s="175">
        <v>70</v>
      </c>
      <c r="K12" s="177">
        <f>(+J12/I12)*100</f>
        <v>14.000000000000002</v>
      </c>
      <c r="L12" s="178">
        <f>(K12*D12)</f>
        <v>2.8000000000000007</v>
      </c>
      <c r="N12">
        <v>100</v>
      </c>
      <c r="O12">
        <v>14</v>
      </c>
    </row>
    <row r="13" spans="2:15" ht="13.5" x14ac:dyDescent="0.25">
      <c r="B13" s="712"/>
      <c r="C13" s="179" t="s">
        <v>103</v>
      </c>
      <c r="D13" s="180">
        <f>SUM(D9:D12)</f>
        <v>1</v>
      </c>
      <c r="E13" s="181">
        <f>SUM(E9:E12)</f>
        <v>1500</v>
      </c>
      <c r="F13" s="181">
        <f>SUM(F9:F12)</f>
        <v>1400</v>
      </c>
      <c r="G13" s="481">
        <f>(F13/E13)*100</f>
        <v>93.333333333333329</v>
      </c>
      <c r="H13" s="181">
        <f>SUM(H9:H12)</f>
        <v>93.333333333333329</v>
      </c>
      <c r="I13" s="181">
        <f>SUM(I9:I12)</f>
        <v>1800</v>
      </c>
      <c r="J13" s="181">
        <f>SUM(J9:J12)</f>
        <v>460.9</v>
      </c>
      <c r="K13" s="481">
        <f>(+J13/I13)*100</f>
        <v>25.605555555555554</v>
      </c>
      <c r="L13" s="182">
        <f>SUM(L9:L12)</f>
        <v>27.610000000000003</v>
      </c>
      <c r="M13" s="7" t="s">
        <v>409</v>
      </c>
      <c r="N13" s="492">
        <v>93.33</v>
      </c>
      <c r="O13" s="486">
        <v>25.6</v>
      </c>
    </row>
    <row r="14" spans="2:15" ht="27" x14ac:dyDescent="0.2">
      <c r="B14" s="183" t="s">
        <v>93</v>
      </c>
      <c r="C14" s="184" t="s">
        <v>94</v>
      </c>
      <c r="D14" s="185" t="s">
        <v>95</v>
      </c>
      <c r="E14" s="185" t="s">
        <v>406</v>
      </c>
      <c r="F14" s="185" t="s">
        <v>403</v>
      </c>
      <c r="G14" s="185" t="s">
        <v>104</v>
      </c>
      <c r="H14" s="185" t="s">
        <v>105</v>
      </c>
      <c r="I14" s="185" t="s">
        <v>407</v>
      </c>
      <c r="J14" s="185" t="s">
        <v>408</v>
      </c>
      <c r="K14" s="185" t="s">
        <v>104</v>
      </c>
      <c r="L14" s="186" t="s">
        <v>105</v>
      </c>
    </row>
    <row r="15" spans="2:15" ht="12.75" customHeight="1" x14ac:dyDescent="0.25">
      <c r="B15" s="713" t="s">
        <v>98</v>
      </c>
      <c r="C15" s="187" t="s">
        <v>99</v>
      </c>
      <c r="D15" s="188">
        <v>0.4</v>
      </c>
      <c r="E15" s="189">
        <v>29212784181.939999</v>
      </c>
      <c r="F15" s="189">
        <v>29212481145.150002</v>
      </c>
      <c r="G15" s="190">
        <f>(+F15/E15)*100</f>
        <v>99.998962656937763</v>
      </c>
      <c r="H15" s="187">
        <f>(G15*D15)</f>
        <v>39.999585062775111</v>
      </c>
      <c r="I15" s="191">
        <v>98024311093.460007</v>
      </c>
      <c r="J15" s="189">
        <v>29212481145.150002</v>
      </c>
      <c r="K15" s="187">
        <f>+(J15/I15)*100</f>
        <v>29.801261359845459</v>
      </c>
      <c r="L15" s="192">
        <f>(K15*D15)</f>
        <v>11.920504543938184</v>
      </c>
      <c r="N15">
        <v>100</v>
      </c>
      <c r="O15">
        <v>29.8</v>
      </c>
    </row>
    <row r="16" spans="2:15" ht="12.75" customHeight="1" x14ac:dyDescent="0.25">
      <c r="B16" s="713"/>
      <c r="C16" s="187" t="s">
        <v>100</v>
      </c>
      <c r="D16" s="188">
        <v>0.2</v>
      </c>
      <c r="E16" s="189">
        <v>1878000000</v>
      </c>
      <c r="F16" s="189">
        <v>1876216931.8800001</v>
      </c>
      <c r="G16" s="190">
        <f>(+F16/E16)*100</f>
        <v>99.905054945686913</v>
      </c>
      <c r="H16" s="190">
        <f>(G16*D16)</f>
        <v>19.981010989137385</v>
      </c>
      <c r="I16" s="191">
        <v>7595225474.6999998</v>
      </c>
      <c r="J16" s="189">
        <v>1876216931.8800001</v>
      </c>
      <c r="K16" s="190">
        <f>+(J16/I16)*100</f>
        <v>24.702583723547825</v>
      </c>
      <c r="L16" s="193">
        <f>(K16*D16)</f>
        <v>4.9405167447095657</v>
      </c>
      <c r="N16">
        <v>99.91</v>
      </c>
      <c r="O16">
        <v>24.7</v>
      </c>
    </row>
    <row r="17" spans="2:16" ht="12.75" customHeight="1" x14ac:dyDescent="0.25">
      <c r="B17" s="713"/>
      <c r="C17" s="187" t="s">
        <v>101</v>
      </c>
      <c r="D17" s="188">
        <v>0.2</v>
      </c>
      <c r="E17" s="189">
        <v>129455921.20999999</v>
      </c>
      <c r="F17" s="189">
        <v>129455559.2</v>
      </c>
      <c r="G17" s="190">
        <f>(+F17/E17)*100</f>
        <v>99.999720360415651</v>
      </c>
      <c r="H17" s="190">
        <f>(G17*D17)</f>
        <v>19.999944072083132</v>
      </c>
      <c r="I17" s="191">
        <v>1600000000</v>
      </c>
      <c r="J17" s="483">
        <f>+F17</f>
        <v>129455559.2</v>
      </c>
      <c r="K17" s="190">
        <f>+(J17/I17)*100</f>
        <v>8.0909724500000006</v>
      </c>
      <c r="L17" s="193">
        <f>(K17*D17)</f>
        <v>1.6181944900000003</v>
      </c>
      <c r="N17">
        <v>100</v>
      </c>
      <c r="O17">
        <v>8.09</v>
      </c>
    </row>
    <row r="18" spans="2:16" ht="13.5" x14ac:dyDescent="0.25">
      <c r="B18" s="713"/>
      <c r="C18" s="187" t="s">
        <v>102</v>
      </c>
      <c r="D18" s="188">
        <v>0.2</v>
      </c>
      <c r="E18" s="189">
        <v>313893735.68000001</v>
      </c>
      <c r="F18" s="189">
        <v>313892447.51999998</v>
      </c>
      <c r="G18" s="190">
        <f>(+F18/E18)*100</f>
        <v>99.999589619080083</v>
      </c>
      <c r="H18" s="187">
        <f>(G18*D18)</f>
        <v>19.999917923816017</v>
      </c>
      <c r="I18" s="191">
        <v>1700000000</v>
      </c>
      <c r="J18" s="194">
        <f>+F18</f>
        <v>313892447.51999998</v>
      </c>
      <c r="K18" s="187">
        <f>+(J18/I18)*100</f>
        <v>18.464261618823528</v>
      </c>
      <c r="L18" s="192">
        <f>(K18*D18)</f>
        <v>3.692852323764706</v>
      </c>
      <c r="N18">
        <v>100</v>
      </c>
      <c r="O18">
        <v>18.46</v>
      </c>
    </row>
    <row r="19" spans="2:16" ht="14.25" thickBot="1" x14ac:dyDescent="0.3">
      <c r="B19" s="714"/>
      <c r="C19" s="195" t="s">
        <v>103</v>
      </c>
      <c r="D19" s="196">
        <f>SUM(D15:D18)</f>
        <v>1</v>
      </c>
      <c r="E19" s="197">
        <f>SUM(E15:E18)</f>
        <v>31534133838.829998</v>
      </c>
      <c r="F19" s="197">
        <f>SUM(F15:F18)</f>
        <v>31532046083.750004</v>
      </c>
      <c r="G19" s="484">
        <f>(+F19/E19)*100</f>
        <v>99.993379380291003</v>
      </c>
      <c r="H19" s="198">
        <f>SUM(H15:H18)</f>
        <v>99.980458047811652</v>
      </c>
      <c r="I19" s="197">
        <f>SUM(I15:I18)</f>
        <v>108919536568.16</v>
      </c>
      <c r="J19" s="197">
        <f>SUM(J15:J18)</f>
        <v>31532046083.750004</v>
      </c>
      <c r="K19" s="484">
        <f>(+J19/I19)*100</f>
        <v>28.94985332958866</v>
      </c>
      <c r="L19" s="199">
        <f>SUM(L15:L18)</f>
        <v>22.172068102412453</v>
      </c>
      <c r="M19" s="7" t="s">
        <v>409</v>
      </c>
      <c r="N19" s="492">
        <v>99.99</v>
      </c>
      <c r="O19" s="486">
        <v>28.94</v>
      </c>
    </row>
    <row r="20" spans="2:16" ht="14.25" thickBot="1" x14ac:dyDescent="0.3">
      <c r="B20" s="200"/>
      <c r="C20" s="201"/>
      <c r="D20" s="202"/>
      <c r="E20" s="201"/>
      <c r="F20" s="201"/>
      <c r="G20" s="201"/>
      <c r="H20" s="201"/>
      <c r="I20" s="201"/>
      <c r="J20" s="201"/>
      <c r="K20" s="201"/>
      <c r="L20" s="203"/>
      <c r="N20" s="485"/>
      <c r="O20" s="485"/>
    </row>
    <row r="21" spans="2:16" ht="27" x14ac:dyDescent="0.2">
      <c r="B21" s="172" t="s">
        <v>93</v>
      </c>
      <c r="C21" s="173" t="s">
        <v>94</v>
      </c>
      <c r="D21" s="173" t="s">
        <v>95</v>
      </c>
      <c r="E21" s="173" t="s">
        <v>402</v>
      </c>
      <c r="F21" s="173" t="s">
        <v>403</v>
      </c>
      <c r="G21" s="173" t="s">
        <v>96</v>
      </c>
      <c r="H21" s="173" t="s">
        <v>97</v>
      </c>
      <c r="I21" s="173" t="s">
        <v>404</v>
      </c>
      <c r="J21" s="173" t="s">
        <v>405</v>
      </c>
      <c r="K21" s="173" t="s">
        <v>96</v>
      </c>
      <c r="L21" s="174" t="s">
        <v>97</v>
      </c>
    </row>
    <row r="22" spans="2:16" ht="13.5" x14ac:dyDescent="0.25">
      <c r="B22" s="712" t="s">
        <v>106</v>
      </c>
      <c r="C22" s="175" t="s">
        <v>99</v>
      </c>
      <c r="D22" s="176">
        <v>0.6</v>
      </c>
      <c r="E22" s="175">
        <v>600</v>
      </c>
      <c r="F22" s="175">
        <v>600</v>
      </c>
      <c r="G22" s="177">
        <f>(+F22/E22)*100</f>
        <v>100</v>
      </c>
      <c r="H22" s="175">
        <f>(G22*D22)</f>
        <v>60</v>
      </c>
      <c r="I22" s="175">
        <v>1300</v>
      </c>
      <c r="J22" s="175">
        <v>326.2</v>
      </c>
      <c r="K22" s="177">
        <f>(+J22/I22)*100</f>
        <v>25.092307692307692</v>
      </c>
      <c r="L22" s="178">
        <f>(K22*D22)</f>
        <v>15.055384615384614</v>
      </c>
      <c r="N22">
        <v>100</v>
      </c>
      <c r="O22" s="490">
        <v>25.09</v>
      </c>
    </row>
    <row r="23" spans="2:16" ht="13.5" x14ac:dyDescent="0.25">
      <c r="B23" s="712"/>
      <c r="C23" s="175" t="s">
        <v>100</v>
      </c>
      <c r="D23" s="176">
        <v>0.4</v>
      </c>
      <c r="E23" s="175">
        <v>800</v>
      </c>
      <c r="F23" s="175">
        <v>800</v>
      </c>
      <c r="G23" s="177">
        <f>(+F23/E23)*100</f>
        <v>100</v>
      </c>
      <c r="H23" s="177">
        <f>(G23*D23)</f>
        <v>40</v>
      </c>
      <c r="I23" s="175">
        <v>1000</v>
      </c>
      <c r="J23" s="175">
        <v>350</v>
      </c>
      <c r="K23" s="177">
        <f>(+J23/I23)*100</f>
        <v>35</v>
      </c>
      <c r="L23" s="204">
        <f>(K23*D23)</f>
        <v>14</v>
      </c>
      <c r="N23">
        <v>100</v>
      </c>
      <c r="O23">
        <v>35</v>
      </c>
    </row>
    <row r="24" spans="2:16" ht="13.5" x14ac:dyDescent="0.25">
      <c r="B24" s="712"/>
      <c r="C24" s="179" t="s">
        <v>103</v>
      </c>
      <c r="D24" s="180">
        <f>SUM(D22:D23)</f>
        <v>1</v>
      </c>
      <c r="E24" s="179">
        <f>SUM(E22:E23)</f>
        <v>1400</v>
      </c>
      <c r="F24" s="179">
        <f>SUM(F22:F23)</f>
        <v>1400</v>
      </c>
      <c r="G24" s="481">
        <f>(F24/E24)*100</f>
        <v>100</v>
      </c>
      <c r="H24" s="179">
        <f>SUM(H22:H23)</f>
        <v>100</v>
      </c>
      <c r="I24" s="179">
        <f>SUM(I22:I23)</f>
        <v>2300</v>
      </c>
      <c r="J24" s="179">
        <f>SUM(J22:J23)</f>
        <v>676.2</v>
      </c>
      <c r="K24" s="481">
        <f>(+J24/I24)*100</f>
        <v>29.400000000000006</v>
      </c>
      <c r="L24" s="205">
        <f>SUM(L22:L23)</f>
        <v>29.055384615384614</v>
      </c>
      <c r="N24" s="492">
        <v>100</v>
      </c>
      <c r="O24" s="486">
        <v>29.4</v>
      </c>
    </row>
    <row r="25" spans="2:16" ht="27" x14ac:dyDescent="0.2">
      <c r="B25" s="183" t="s">
        <v>93</v>
      </c>
      <c r="C25" s="184" t="s">
        <v>94</v>
      </c>
      <c r="D25" s="185" t="s">
        <v>95</v>
      </c>
      <c r="E25" s="185" t="s">
        <v>406</v>
      </c>
      <c r="F25" s="185" t="s">
        <v>403</v>
      </c>
      <c r="G25" s="185" t="s">
        <v>104</v>
      </c>
      <c r="H25" s="185" t="s">
        <v>105</v>
      </c>
      <c r="I25" s="185" t="s">
        <v>407</v>
      </c>
      <c r="J25" s="185" t="s">
        <v>408</v>
      </c>
      <c r="K25" s="185" t="s">
        <v>104</v>
      </c>
      <c r="L25" s="186" t="s">
        <v>105</v>
      </c>
    </row>
    <row r="26" spans="2:16" ht="13.5" x14ac:dyDescent="0.25">
      <c r="B26" s="712" t="s">
        <v>106</v>
      </c>
      <c r="C26" s="188" t="s">
        <v>99</v>
      </c>
      <c r="D26" s="188">
        <v>0.6</v>
      </c>
      <c r="E26" s="189">
        <v>1967952551.98</v>
      </c>
      <c r="F26" s="189">
        <v>1967584199.01</v>
      </c>
      <c r="G26" s="190">
        <f>+(F26/E26)*100</f>
        <v>99.981282426264315</v>
      </c>
      <c r="H26" s="187">
        <f>(G26*D26)</f>
        <v>59.988769455758586</v>
      </c>
      <c r="I26" s="189">
        <v>8400000000</v>
      </c>
      <c r="J26" s="189">
        <f>+F26</f>
        <v>1967584199.01</v>
      </c>
      <c r="K26" s="190">
        <f>(+J26/I26)*100</f>
        <v>23.423621416785714</v>
      </c>
      <c r="L26" s="192">
        <f>(K26*D26)</f>
        <v>14.054172850071428</v>
      </c>
      <c r="N26">
        <v>99.98</v>
      </c>
      <c r="O26">
        <v>23.42</v>
      </c>
    </row>
    <row r="27" spans="2:16" ht="13.5" x14ac:dyDescent="0.25">
      <c r="B27" s="712"/>
      <c r="C27" s="188" t="s">
        <v>100</v>
      </c>
      <c r="D27" s="188">
        <v>0.4</v>
      </c>
      <c r="E27" s="189">
        <v>873335882.78999996</v>
      </c>
      <c r="F27" s="189">
        <v>873332893.89999998</v>
      </c>
      <c r="G27" s="190">
        <f>(+F27/E27)*100</f>
        <v>99.999657761686095</v>
      </c>
      <c r="H27" s="190">
        <f>(G27*D27)</f>
        <v>39.999863104674439</v>
      </c>
      <c r="I27" s="189">
        <v>4600000000</v>
      </c>
      <c r="J27" s="189">
        <f>+F27</f>
        <v>873332893.89999998</v>
      </c>
      <c r="K27" s="190">
        <f>(+J27/I27)*100</f>
        <v>18.985497693478258</v>
      </c>
      <c r="L27" s="193">
        <f>(K27*D27)</f>
        <v>7.5941990773913037</v>
      </c>
      <c r="N27">
        <v>100</v>
      </c>
      <c r="O27">
        <v>18.989999999999998</v>
      </c>
    </row>
    <row r="28" spans="2:16" ht="14.25" thickBot="1" x14ac:dyDescent="0.3">
      <c r="B28" s="717"/>
      <c r="C28" s="195" t="s">
        <v>103</v>
      </c>
      <c r="D28" s="206">
        <f>SUM(D26:D27)</f>
        <v>1</v>
      </c>
      <c r="E28" s="207">
        <f>SUM(E26:E27)</f>
        <v>2841288434.77</v>
      </c>
      <c r="F28" s="207">
        <f>SUM(F26:F27)</f>
        <v>2840917092.9099998</v>
      </c>
      <c r="G28" s="493">
        <f>(+F28/E28)*100</f>
        <v>99.986930511684207</v>
      </c>
      <c r="H28" s="208">
        <f>SUM(H26:H27)</f>
        <v>99.988632560433018</v>
      </c>
      <c r="I28" s="207">
        <f>SUM(I26:I27)</f>
        <v>13000000000</v>
      </c>
      <c r="J28" s="207">
        <f>SUM(J26:J27)</f>
        <v>2840917092.9099998</v>
      </c>
      <c r="K28" s="493">
        <f>(+J28/I28)*100</f>
        <v>21.853208407</v>
      </c>
      <c r="L28" s="209">
        <f>SUM(L26:L27)</f>
        <v>21.648371927462733</v>
      </c>
      <c r="N28" s="492">
        <v>99.99</v>
      </c>
      <c r="O28" s="486">
        <v>21.85</v>
      </c>
      <c r="P28" s="486"/>
    </row>
    <row r="29" spans="2:16" ht="14.25" thickBot="1" x14ac:dyDescent="0.3">
      <c r="B29" s="200"/>
      <c r="C29" s="201"/>
      <c r="D29" s="201"/>
      <c r="E29" s="201"/>
      <c r="F29" s="201"/>
      <c r="G29" s="201"/>
      <c r="H29" s="201"/>
      <c r="I29" s="201"/>
      <c r="J29" s="201"/>
      <c r="K29" s="201"/>
      <c r="L29" s="203"/>
    </row>
    <row r="30" spans="2:16" ht="27" x14ac:dyDescent="0.2">
      <c r="B30" s="172" t="s">
        <v>93</v>
      </c>
      <c r="C30" s="173" t="s">
        <v>94</v>
      </c>
      <c r="D30" s="173" t="s">
        <v>95</v>
      </c>
      <c r="E30" s="173" t="s">
        <v>402</v>
      </c>
      <c r="F30" s="173" t="s">
        <v>403</v>
      </c>
      <c r="G30" s="173" t="s">
        <v>96</v>
      </c>
      <c r="H30" s="173" t="s">
        <v>97</v>
      </c>
      <c r="I30" s="173" t="s">
        <v>404</v>
      </c>
      <c r="J30" s="173" t="s">
        <v>405</v>
      </c>
      <c r="K30" s="173" t="s">
        <v>96</v>
      </c>
      <c r="L30" s="174" t="s">
        <v>97</v>
      </c>
    </row>
    <row r="31" spans="2:16" ht="13.5" x14ac:dyDescent="0.25">
      <c r="B31" s="718" t="s">
        <v>107</v>
      </c>
      <c r="C31" s="175" t="s">
        <v>99</v>
      </c>
      <c r="D31" s="176">
        <v>0.5</v>
      </c>
      <c r="E31" s="175">
        <v>600</v>
      </c>
      <c r="F31" s="175">
        <v>600</v>
      </c>
      <c r="G31" s="177">
        <f>(+F31/E31)*100</f>
        <v>100</v>
      </c>
      <c r="H31" s="175">
        <f>(G31*D31)</f>
        <v>50</v>
      </c>
      <c r="I31" s="175">
        <v>700</v>
      </c>
      <c r="J31" s="175">
        <v>298.81</v>
      </c>
      <c r="K31" s="177">
        <f>(+J31/I31)*100</f>
        <v>42.687142857142859</v>
      </c>
      <c r="L31" s="178">
        <f>(K31*D31)</f>
        <v>21.34357142857143</v>
      </c>
      <c r="N31">
        <v>100</v>
      </c>
      <c r="O31">
        <v>42.69</v>
      </c>
    </row>
    <row r="32" spans="2:16" ht="13.5" x14ac:dyDescent="0.25">
      <c r="B32" s="718"/>
      <c r="C32" s="175" t="s">
        <v>100</v>
      </c>
      <c r="D32" s="176">
        <v>0.5</v>
      </c>
      <c r="E32" s="175">
        <v>900</v>
      </c>
      <c r="F32" s="175">
        <v>650</v>
      </c>
      <c r="G32" s="177">
        <f>(+F32/E32)*100</f>
        <v>72.222222222222214</v>
      </c>
      <c r="H32" s="177">
        <f>(G32*D32)</f>
        <v>36.111111111111107</v>
      </c>
      <c r="I32" s="175">
        <v>1300</v>
      </c>
      <c r="J32" s="175">
        <v>425</v>
      </c>
      <c r="K32" s="177">
        <f>(+J32/I32)*100</f>
        <v>32.692307692307693</v>
      </c>
      <c r="L32" s="204">
        <f>(K32*D32)</f>
        <v>16.346153846153847</v>
      </c>
      <c r="N32">
        <v>72.22</v>
      </c>
      <c r="O32">
        <v>32.69</v>
      </c>
    </row>
    <row r="33" spans="2:16" ht="13.5" x14ac:dyDescent="0.25">
      <c r="B33" s="718"/>
      <c r="C33" s="181" t="s">
        <v>103</v>
      </c>
      <c r="D33" s="210">
        <f>SUM(D31:D32)</f>
        <v>1</v>
      </c>
      <c r="E33" s="181">
        <f>SUM(E31:E32)</f>
        <v>1500</v>
      </c>
      <c r="F33" s="181">
        <f>SUM(F31:F32)</f>
        <v>1250</v>
      </c>
      <c r="G33" s="481">
        <f>(+F33/E33)*100</f>
        <v>83.333333333333343</v>
      </c>
      <c r="H33" s="181">
        <f>SUM(H31:H32)</f>
        <v>86.111111111111114</v>
      </c>
      <c r="I33" s="181">
        <f>SUM(I31:I32)</f>
        <v>2000</v>
      </c>
      <c r="J33" s="181">
        <f>SUM(J31:J32)</f>
        <v>723.81</v>
      </c>
      <c r="K33" s="481">
        <f>(+J33/I33)*100</f>
        <v>36.1905</v>
      </c>
      <c r="L33" s="182">
        <f>SUM(L31:L32)</f>
        <v>37.689725274725276</v>
      </c>
      <c r="N33" s="492">
        <v>83.33</v>
      </c>
      <c r="O33" s="486">
        <v>36.19</v>
      </c>
    </row>
    <row r="34" spans="2:16" ht="27" x14ac:dyDescent="0.2">
      <c r="B34" s="183" t="s">
        <v>93</v>
      </c>
      <c r="C34" s="184" t="s">
        <v>94</v>
      </c>
      <c r="D34" s="185" t="s">
        <v>95</v>
      </c>
      <c r="E34" s="185" t="s">
        <v>406</v>
      </c>
      <c r="F34" s="185" t="s">
        <v>403</v>
      </c>
      <c r="G34" s="185" t="s">
        <v>104</v>
      </c>
      <c r="H34" s="185" t="s">
        <v>105</v>
      </c>
      <c r="I34" s="185" t="s">
        <v>407</v>
      </c>
      <c r="J34" s="185" t="s">
        <v>408</v>
      </c>
      <c r="K34" s="185" t="s">
        <v>104</v>
      </c>
      <c r="L34" s="186" t="s">
        <v>105</v>
      </c>
    </row>
    <row r="35" spans="2:16" ht="13.5" x14ac:dyDescent="0.25">
      <c r="B35" s="712" t="s">
        <v>107</v>
      </c>
      <c r="C35" s="187" t="s">
        <v>99</v>
      </c>
      <c r="D35" s="188">
        <v>0.5</v>
      </c>
      <c r="E35" s="189">
        <v>499074059.86000001</v>
      </c>
      <c r="F35" s="189">
        <v>499072121.13</v>
      </c>
      <c r="G35" s="190">
        <f>(+F35/E35)*100</f>
        <v>99.999611534608604</v>
      </c>
      <c r="H35" s="187">
        <f>(G35*D35)</f>
        <v>49.999805767304302</v>
      </c>
      <c r="I35" s="211">
        <v>2250000000</v>
      </c>
      <c r="J35" s="211">
        <f>+F35</f>
        <v>499072121.13</v>
      </c>
      <c r="K35" s="190">
        <f>(+J35/I35)*100</f>
        <v>22.180983161333334</v>
      </c>
      <c r="L35" s="192">
        <f>(K35*D35)</f>
        <v>11.090491580666667</v>
      </c>
      <c r="N35">
        <v>100</v>
      </c>
      <c r="O35">
        <v>22.18</v>
      </c>
    </row>
    <row r="36" spans="2:16" ht="13.5" x14ac:dyDescent="0.25">
      <c r="B36" s="712"/>
      <c r="C36" s="187" t="s">
        <v>100</v>
      </c>
      <c r="D36" s="188">
        <v>0.5</v>
      </c>
      <c r="E36" s="189">
        <v>494452950.11000001</v>
      </c>
      <c r="F36" s="189">
        <v>494032059.22000003</v>
      </c>
      <c r="G36" s="190">
        <f>(+F37/E37)*100</f>
        <v>99.957441557626822</v>
      </c>
      <c r="H36" s="187">
        <f>(G36*D36)</f>
        <v>49.978720778813411</v>
      </c>
      <c r="I36" s="211">
        <v>2300000000</v>
      </c>
      <c r="J36" s="211">
        <f>+F36</f>
        <v>494032059.22000003</v>
      </c>
      <c r="K36" s="190">
        <f>(+J36/I36)*100</f>
        <v>21.479654748695655</v>
      </c>
      <c r="L36" s="192">
        <f>(K36*D36)</f>
        <v>10.739827374347827</v>
      </c>
      <c r="N36">
        <v>99.96</v>
      </c>
      <c r="O36">
        <v>21.48</v>
      </c>
    </row>
    <row r="37" spans="2:16" ht="14.25" thickBot="1" x14ac:dyDescent="0.3">
      <c r="B37" s="717"/>
      <c r="C37" s="198" t="s">
        <v>103</v>
      </c>
      <c r="D37" s="206">
        <f>SUM(D35:D36)</f>
        <v>1</v>
      </c>
      <c r="E37" s="212">
        <f>SUM(E35:E36)</f>
        <v>993527009.97000003</v>
      </c>
      <c r="F37" s="212">
        <f>SUM(F35:F36)</f>
        <v>993104180.35000002</v>
      </c>
      <c r="G37" s="494">
        <f>(+F37/E37)*100</f>
        <v>99.957441557626822</v>
      </c>
      <c r="H37" s="198">
        <f>SUM(H35:H35)</f>
        <v>49.999805767304302</v>
      </c>
      <c r="I37" s="213">
        <f>SUM(I35:I35)</f>
        <v>2250000000</v>
      </c>
      <c r="J37" s="213">
        <f>SUM(J35:J35)</f>
        <v>499072121.13</v>
      </c>
      <c r="K37" s="494">
        <f>(+J37/I37)*100</f>
        <v>22.180983161333334</v>
      </c>
      <c r="L37" s="199">
        <f>SUM(L35:L36)</f>
        <v>21.830318955014494</v>
      </c>
      <c r="N37" s="105">
        <v>99.96</v>
      </c>
      <c r="O37" s="105">
        <v>22.18</v>
      </c>
      <c r="P37" s="105"/>
    </row>
    <row r="38" spans="2:16" ht="14.25" thickBot="1" x14ac:dyDescent="0.3">
      <c r="B38" s="200"/>
      <c r="C38" s="201"/>
      <c r="D38" s="201"/>
      <c r="E38" s="201"/>
      <c r="F38" s="201"/>
      <c r="G38" s="201"/>
      <c r="H38" s="201"/>
      <c r="I38" s="201"/>
      <c r="J38" s="201"/>
      <c r="K38" s="201"/>
      <c r="L38" s="203"/>
    </row>
    <row r="39" spans="2:16" ht="27" x14ac:dyDescent="0.2">
      <c r="B39" s="172" t="s">
        <v>93</v>
      </c>
      <c r="C39" s="173" t="s">
        <v>94</v>
      </c>
      <c r="D39" s="173" t="s">
        <v>95</v>
      </c>
      <c r="E39" s="173" t="s">
        <v>402</v>
      </c>
      <c r="F39" s="173" t="s">
        <v>403</v>
      </c>
      <c r="G39" s="173" t="s">
        <v>96</v>
      </c>
      <c r="H39" s="173" t="s">
        <v>97</v>
      </c>
      <c r="I39" s="173" t="s">
        <v>404</v>
      </c>
      <c r="J39" s="173" t="s">
        <v>405</v>
      </c>
      <c r="K39" s="173" t="s">
        <v>96</v>
      </c>
      <c r="L39" s="174" t="s">
        <v>97</v>
      </c>
    </row>
    <row r="40" spans="2:16" ht="13.5" x14ac:dyDescent="0.25">
      <c r="B40" s="712" t="s">
        <v>108</v>
      </c>
      <c r="C40" s="175" t="s">
        <v>99</v>
      </c>
      <c r="D40" s="176">
        <v>1</v>
      </c>
      <c r="E40" s="175">
        <v>900</v>
      </c>
      <c r="F40" s="175">
        <v>700</v>
      </c>
      <c r="G40" s="497">
        <f>(+F40/E40)*100</f>
        <v>77.777777777777786</v>
      </c>
      <c r="H40" s="175">
        <f>(G40*D40)</f>
        <v>77.777777777777786</v>
      </c>
      <c r="I40" s="175">
        <v>2000</v>
      </c>
      <c r="J40" s="175">
        <v>482.1</v>
      </c>
      <c r="K40" s="497">
        <f>(+J40/I40)*100</f>
        <v>24.105</v>
      </c>
      <c r="L40" s="178">
        <f>(K40*D40)</f>
        <v>24.105</v>
      </c>
      <c r="N40" s="105">
        <v>77.78</v>
      </c>
      <c r="O40" s="105">
        <v>24.11</v>
      </c>
    </row>
    <row r="41" spans="2:16" ht="13.5" x14ac:dyDescent="0.25">
      <c r="B41" s="712"/>
      <c r="C41" s="179" t="s">
        <v>103</v>
      </c>
      <c r="D41" s="180">
        <f>SUM(D40:D40)</f>
        <v>1</v>
      </c>
      <c r="E41" s="181">
        <f>SUM(E40:E40)</f>
        <v>900</v>
      </c>
      <c r="F41" s="181">
        <f>SUM(F40:F40)</f>
        <v>700</v>
      </c>
      <c r="G41" s="181">
        <f>(+F41/E41)*100</f>
        <v>77.777777777777786</v>
      </c>
      <c r="H41" s="181">
        <f>SUM(H40:H40)</f>
        <v>77.777777777777786</v>
      </c>
      <c r="I41" s="181">
        <f>SUM(I40:I40)</f>
        <v>2000</v>
      </c>
      <c r="J41" s="181">
        <f>SUM(J40:J40)</f>
        <v>482.1</v>
      </c>
      <c r="K41" s="181">
        <f>(+J41/I41)*100</f>
        <v>24.105</v>
      </c>
      <c r="L41" s="182">
        <f>SUM(L40:L40)</f>
        <v>24.105</v>
      </c>
    </row>
    <row r="42" spans="2:16" ht="27" x14ac:dyDescent="0.2">
      <c r="B42" s="183" t="s">
        <v>93</v>
      </c>
      <c r="C42" s="184" t="s">
        <v>94</v>
      </c>
      <c r="D42" s="185" t="s">
        <v>95</v>
      </c>
      <c r="E42" s="185" t="s">
        <v>406</v>
      </c>
      <c r="F42" s="185" t="s">
        <v>403</v>
      </c>
      <c r="G42" s="185" t="s">
        <v>104</v>
      </c>
      <c r="H42" s="185" t="s">
        <v>105</v>
      </c>
      <c r="I42" s="185" t="s">
        <v>407</v>
      </c>
      <c r="J42" s="185" t="s">
        <v>408</v>
      </c>
      <c r="K42" s="185" t="s">
        <v>104</v>
      </c>
      <c r="L42" s="186" t="s">
        <v>105</v>
      </c>
    </row>
    <row r="43" spans="2:16" ht="13.5" x14ac:dyDescent="0.25">
      <c r="B43" s="713" t="s">
        <v>108</v>
      </c>
      <c r="C43" s="187" t="s">
        <v>99</v>
      </c>
      <c r="D43" s="188">
        <v>1</v>
      </c>
      <c r="E43" s="211">
        <v>892731684.00999999</v>
      </c>
      <c r="F43" s="211">
        <v>892365775.12</v>
      </c>
      <c r="G43" s="190">
        <f>(+F43/E43)*100</f>
        <v>99.959012444998436</v>
      </c>
      <c r="H43" s="187">
        <f>(G43*D43)</f>
        <v>99.959012444998436</v>
      </c>
      <c r="I43" s="211">
        <v>4600000000</v>
      </c>
      <c r="J43" s="211">
        <f>+F43</f>
        <v>892365775.12</v>
      </c>
      <c r="K43" s="190">
        <f>(+J43/I43)*100</f>
        <v>19.399255980869565</v>
      </c>
      <c r="L43" s="192">
        <f>(K43*D43)</f>
        <v>19.399255980869565</v>
      </c>
      <c r="N43" s="105">
        <v>99.96</v>
      </c>
      <c r="O43" s="105">
        <v>19.399999999999999</v>
      </c>
      <c r="P43" s="105"/>
    </row>
    <row r="44" spans="2:16" ht="14.25" thickBot="1" x14ac:dyDescent="0.3">
      <c r="B44" s="714"/>
      <c r="C44" s="195" t="s">
        <v>103</v>
      </c>
      <c r="D44" s="196">
        <f>SUM(D43:D43)</f>
        <v>1</v>
      </c>
      <c r="E44" s="212">
        <f>SUM(E43:E43)</f>
        <v>892731684.00999999</v>
      </c>
      <c r="F44" s="212">
        <f>SUM(F43:F43)</f>
        <v>892365775.12</v>
      </c>
      <c r="G44" s="494">
        <f>(+F44/E44)*100</f>
        <v>99.959012444998436</v>
      </c>
      <c r="H44" s="198">
        <f>SUM(H43:H43)</f>
        <v>99.959012444998436</v>
      </c>
      <c r="I44" s="212">
        <f>SUM(I43:I43)</f>
        <v>4600000000</v>
      </c>
      <c r="J44" s="212">
        <f>SUM(J43:J43)</f>
        <v>892365775.12</v>
      </c>
      <c r="K44" s="494">
        <f>(+J44/I44)*100</f>
        <v>19.399255980869565</v>
      </c>
      <c r="L44" s="199">
        <f>SUM(L43:L43)</f>
        <v>19.399255980869565</v>
      </c>
    </row>
    <row r="45" spans="2:16" ht="14.25" thickBot="1" x14ac:dyDescent="0.3">
      <c r="B45" s="200"/>
      <c r="C45" s="201"/>
      <c r="D45" s="201"/>
      <c r="E45" s="201"/>
      <c r="F45" s="201"/>
      <c r="G45" s="201"/>
      <c r="H45" s="201"/>
      <c r="I45" s="201"/>
      <c r="J45" s="201"/>
      <c r="K45" s="201"/>
      <c r="L45" s="203"/>
    </row>
    <row r="46" spans="2:16" ht="27" x14ac:dyDescent="0.2">
      <c r="B46" s="172" t="s">
        <v>93</v>
      </c>
      <c r="C46" s="173" t="s">
        <v>94</v>
      </c>
      <c r="D46" s="173" t="s">
        <v>95</v>
      </c>
      <c r="E46" s="173" t="s">
        <v>402</v>
      </c>
      <c r="F46" s="173" t="s">
        <v>403</v>
      </c>
      <c r="G46" s="173" t="s">
        <v>96</v>
      </c>
      <c r="H46" s="173" t="s">
        <v>97</v>
      </c>
      <c r="I46" s="173" t="s">
        <v>404</v>
      </c>
      <c r="J46" s="173" t="s">
        <v>405</v>
      </c>
      <c r="K46" s="173" t="s">
        <v>96</v>
      </c>
      <c r="L46" s="174" t="s">
        <v>97</v>
      </c>
    </row>
    <row r="47" spans="2:16" ht="13.5" x14ac:dyDescent="0.25">
      <c r="B47" s="712" t="s">
        <v>109</v>
      </c>
      <c r="C47" s="175" t="s">
        <v>99</v>
      </c>
      <c r="D47" s="176">
        <v>0.3</v>
      </c>
      <c r="E47" s="175">
        <v>500</v>
      </c>
      <c r="F47" s="175">
        <v>500</v>
      </c>
      <c r="G47" s="177">
        <f>(+F47/E47)*100</f>
        <v>100</v>
      </c>
      <c r="H47" s="175">
        <f>(G47*D47)</f>
        <v>30</v>
      </c>
      <c r="I47" s="175">
        <v>900</v>
      </c>
      <c r="J47" s="175">
        <v>150</v>
      </c>
      <c r="K47" s="177">
        <f>(+J47/I47)*100</f>
        <v>16.666666666666664</v>
      </c>
      <c r="L47" s="178">
        <f>(K47*D47)</f>
        <v>4.9999999999999991</v>
      </c>
      <c r="N47">
        <v>100</v>
      </c>
      <c r="O47">
        <v>16.670000000000002</v>
      </c>
    </row>
    <row r="48" spans="2:16" ht="13.5" x14ac:dyDescent="0.25">
      <c r="B48" s="712"/>
      <c r="C48" s="175" t="s">
        <v>100</v>
      </c>
      <c r="D48" s="176">
        <v>0.1</v>
      </c>
      <c r="E48" s="175">
        <v>100</v>
      </c>
      <c r="F48" s="175">
        <v>100</v>
      </c>
      <c r="G48" s="177">
        <f>(+F48/E48)*100</f>
        <v>100</v>
      </c>
      <c r="H48" s="175">
        <f>(G48*D48)</f>
        <v>10</v>
      </c>
      <c r="I48" s="175">
        <v>100</v>
      </c>
      <c r="J48" s="175">
        <v>25</v>
      </c>
      <c r="K48" s="177">
        <f>(+J48/I48)*100</f>
        <v>25</v>
      </c>
      <c r="L48" s="178">
        <f>(K48*D48)</f>
        <v>2.5</v>
      </c>
      <c r="N48">
        <v>100</v>
      </c>
      <c r="O48">
        <v>25</v>
      </c>
    </row>
    <row r="49" spans="2:15" ht="13.5" x14ac:dyDescent="0.25">
      <c r="B49" s="712"/>
      <c r="C49" s="175" t="s">
        <v>101</v>
      </c>
      <c r="D49" s="176">
        <v>0.6</v>
      </c>
      <c r="E49" s="175">
        <v>2300</v>
      </c>
      <c r="F49" s="175">
        <v>2300</v>
      </c>
      <c r="G49" s="177">
        <f>(+F49/E49)*100</f>
        <v>100</v>
      </c>
      <c r="H49" s="175">
        <f>(G49*D49)</f>
        <v>60</v>
      </c>
      <c r="I49" s="175">
        <v>2900</v>
      </c>
      <c r="J49" s="175">
        <v>691.7</v>
      </c>
      <c r="K49" s="177">
        <f>(+J49/I49)*100</f>
        <v>23.851724137931036</v>
      </c>
      <c r="L49" s="178">
        <f>(K49*D49)</f>
        <v>14.311034482758622</v>
      </c>
      <c r="N49">
        <v>100</v>
      </c>
      <c r="O49">
        <v>23.85</v>
      </c>
    </row>
    <row r="50" spans="2:15" ht="13.5" x14ac:dyDescent="0.25">
      <c r="B50" s="712"/>
      <c r="C50" s="179" t="s">
        <v>103</v>
      </c>
      <c r="D50" s="180">
        <f>SUM(D47:D49)</f>
        <v>1</v>
      </c>
      <c r="E50" s="181">
        <f>SUM(E47:E49)</f>
        <v>2900</v>
      </c>
      <c r="F50" s="181">
        <f>SUM(F47:F49)</f>
        <v>2900</v>
      </c>
      <c r="G50" s="481">
        <f>(+F50/E50)*100</f>
        <v>100</v>
      </c>
      <c r="H50" s="181">
        <f>SUM(H47:H49)</f>
        <v>100</v>
      </c>
      <c r="I50" s="181">
        <f>SUM(I47:I49)</f>
        <v>3900</v>
      </c>
      <c r="J50" s="181">
        <f>SUM(J47:J49)</f>
        <v>866.7</v>
      </c>
      <c r="K50" s="481">
        <f>(+J50/I50)*100</f>
        <v>22.223076923076924</v>
      </c>
      <c r="L50" s="182">
        <f>SUM(L47:L49)</f>
        <v>21.811034482758622</v>
      </c>
      <c r="N50" s="492">
        <v>100</v>
      </c>
      <c r="O50" s="492">
        <v>22.22</v>
      </c>
    </row>
    <row r="51" spans="2:15" ht="27" x14ac:dyDescent="0.2">
      <c r="B51" s="183" t="s">
        <v>93</v>
      </c>
      <c r="C51" s="184" t="s">
        <v>94</v>
      </c>
      <c r="D51" s="185" t="s">
        <v>95</v>
      </c>
      <c r="E51" s="185" t="s">
        <v>406</v>
      </c>
      <c r="F51" s="185" t="s">
        <v>403</v>
      </c>
      <c r="G51" s="185" t="s">
        <v>104</v>
      </c>
      <c r="H51" s="185" t="s">
        <v>105</v>
      </c>
      <c r="I51" s="185" t="s">
        <v>407</v>
      </c>
      <c r="J51" s="185" t="s">
        <v>408</v>
      </c>
      <c r="K51" s="185" t="s">
        <v>104</v>
      </c>
      <c r="L51" s="186" t="s">
        <v>105</v>
      </c>
    </row>
    <row r="52" spans="2:15" ht="13.5" x14ac:dyDescent="0.25">
      <c r="B52" s="715" t="s">
        <v>109</v>
      </c>
      <c r="C52" s="187" t="s">
        <v>99</v>
      </c>
      <c r="D52" s="188">
        <v>0.3</v>
      </c>
      <c r="E52" s="211">
        <v>573628926.87</v>
      </c>
      <c r="F52" s="211">
        <v>570049696.59000003</v>
      </c>
      <c r="G52" s="190">
        <f>(+F52/E52)*100</f>
        <v>99.376037345339256</v>
      </c>
      <c r="H52" s="187">
        <f>(G52*D52)</f>
        <v>29.812811203601775</v>
      </c>
      <c r="I52" s="211">
        <v>2700000000</v>
      </c>
      <c r="J52" s="211">
        <f>+F52</f>
        <v>570049696.59000003</v>
      </c>
      <c r="K52" s="190">
        <f>(+J52/I52)*100</f>
        <v>21.112951725555558</v>
      </c>
      <c r="L52" s="192">
        <f>(K52*D52)</f>
        <v>6.3338855176666673</v>
      </c>
      <c r="N52">
        <v>99.38</v>
      </c>
      <c r="O52">
        <v>21.11</v>
      </c>
    </row>
    <row r="53" spans="2:15" ht="13.5" x14ac:dyDescent="0.25">
      <c r="B53" s="715"/>
      <c r="C53" s="187" t="s">
        <v>100</v>
      </c>
      <c r="D53" s="188">
        <v>0.1</v>
      </c>
      <c r="E53" s="211">
        <v>29335646.07</v>
      </c>
      <c r="F53" s="211">
        <v>29236646.059999999</v>
      </c>
      <c r="G53" s="190">
        <f>(+F53/E53)*100</f>
        <v>99.662526573426163</v>
      </c>
      <c r="H53" s="187">
        <f>(G53*D53)</f>
        <v>9.9662526573426167</v>
      </c>
      <c r="I53" s="211">
        <v>200000000</v>
      </c>
      <c r="J53" s="211">
        <f>+F53</f>
        <v>29236646.059999999</v>
      </c>
      <c r="K53" s="190">
        <f>(+J53/I53)*100</f>
        <v>14.618323029999999</v>
      </c>
      <c r="L53" s="192">
        <f>(K53*D53)</f>
        <v>1.461832303</v>
      </c>
      <c r="N53">
        <v>99.66</v>
      </c>
      <c r="O53">
        <v>14.62</v>
      </c>
    </row>
    <row r="54" spans="2:15" ht="13.5" x14ac:dyDescent="0.25">
      <c r="B54" s="715"/>
      <c r="C54" s="187" t="s">
        <v>101</v>
      </c>
      <c r="D54" s="188">
        <v>0.6</v>
      </c>
      <c r="E54" s="211">
        <v>1618205495</v>
      </c>
      <c r="F54" s="211">
        <v>1612794165.73</v>
      </c>
      <c r="G54" s="190">
        <f>(+F54/E54)*100</f>
        <v>99.665596904304181</v>
      </c>
      <c r="H54" s="187">
        <f>(G54*D54)</f>
        <v>59.799358142582506</v>
      </c>
      <c r="I54" s="211">
        <v>6000000000</v>
      </c>
      <c r="J54" s="211">
        <f>+F54</f>
        <v>1612794165.73</v>
      </c>
      <c r="K54" s="190">
        <f>(+J54/I54)*100</f>
        <v>26.879902762166669</v>
      </c>
      <c r="L54" s="192">
        <f>(K54*D54)</f>
        <v>16.127941657299999</v>
      </c>
      <c r="N54">
        <v>99.67</v>
      </c>
      <c r="O54">
        <v>26.88</v>
      </c>
    </row>
    <row r="55" spans="2:15" ht="14.25" thickBot="1" x14ac:dyDescent="0.3">
      <c r="B55" s="716"/>
      <c r="C55" s="195" t="s">
        <v>103</v>
      </c>
      <c r="D55" s="196">
        <f>SUM(D52:D54)</f>
        <v>1</v>
      </c>
      <c r="E55" s="212">
        <f>SUM(E52:E54)</f>
        <v>2221170067.9400001</v>
      </c>
      <c r="F55" s="212">
        <f>SUM(F52:F54)</f>
        <v>2212080508.3800001</v>
      </c>
      <c r="G55" s="484">
        <f>(+F55/E55)*100</f>
        <v>99.59077606477787</v>
      </c>
      <c r="H55" s="198">
        <f>SUM(H52:H54)</f>
        <v>99.578422003526896</v>
      </c>
      <c r="I55" s="212">
        <f>SUM(I52:I54)</f>
        <v>8900000000</v>
      </c>
      <c r="J55" s="212">
        <f>SUM(J52:J54)</f>
        <v>2212080508.3800001</v>
      </c>
      <c r="K55" s="484">
        <f>(+J55/I55)*100</f>
        <v>24.854837172808992</v>
      </c>
      <c r="L55" s="199">
        <f>SUM(L52:L54)</f>
        <v>23.923659477966666</v>
      </c>
      <c r="N55" s="492">
        <v>99.59</v>
      </c>
      <c r="O55" s="492">
        <v>24.85</v>
      </c>
    </row>
    <row r="56" spans="2:15" ht="14.25" thickBot="1" x14ac:dyDescent="0.3">
      <c r="B56" s="200"/>
      <c r="C56" s="201"/>
      <c r="D56" s="201"/>
      <c r="E56" s="201"/>
      <c r="F56" s="201"/>
      <c r="G56" s="201"/>
      <c r="H56" s="201"/>
      <c r="I56" s="201"/>
      <c r="J56" s="201"/>
      <c r="K56" s="201"/>
      <c r="L56" s="203"/>
    </row>
    <row r="57" spans="2:15" ht="27" x14ac:dyDescent="0.2">
      <c r="B57" s="172" t="s">
        <v>93</v>
      </c>
      <c r="C57" s="173" t="s">
        <v>94</v>
      </c>
      <c r="D57" s="173" t="s">
        <v>95</v>
      </c>
      <c r="E57" s="173" t="s">
        <v>402</v>
      </c>
      <c r="F57" s="173" t="s">
        <v>403</v>
      </c>
      <c r="G57" s="173" t="s">
        <v>96</v>
      </c>
      <c r="H57" s="173" t="s">
        <v>97</v>
      </c>
      <c r="I57" s="173" t="s">
        <v>404</v>
      </c>
      <c r="J57" s="173" t="s">
        <v>405</v>
      </c>
      <c r="K57" s="173" t="s">
        <v>96</v>
      </c>
      <c r="L57" s="174" t="s">
        <v>97</v>
      </c>
    </row>
    <row r="58" spans="2:15" ht="13.5" x14ac:dyDescent="0.25">
      <c r="B58" s="712" t="s">
        <v>110</v>
      </c>
      <c r="C58" s="175" t="s">
        <v>99</v>
      </c>
      <c r="D58" s="176">
        <v>0.5</v>
      </c>
      <c r="E58" s="175">
        <v>1300</v>
      </c>
      <c r="F58" s="175">
        <v>1300</v>
      </c>
      <c r="G58" s="177">
        <f>(+F58/E58)*100</f>
        <v>100</v>
      </c>
      <c r="H58" s="175">
        <f>(G58*D58)</f>
        <v>50</v>
      </c>
      <c r="I58" s="175">
        <v>1300</v>
      </c>
      <c r="J58" s="175">
        <v>504.6</v>
      </c>
      <c r="K58" s="177">
        <f>(+J58/I58)*100</f>
        <v>38.815384615384616</v>
      </c>
      <c r="L58" s="178">
        <f>(K58*D58)</f>
        <v>19.407692307692308</v>
      </c>
      <c r="N58">
        <v>100</v>
      </c>
      <c r="O58">
        <v>38.82</v>
      </c>
    </row>
    <row r="59" spans="2:15" ht="13.5" x14ac:dyDescent="0.25">
      <c r="B59" s="712"/>
      <c r="C59" s="175" t="s">
        <v>100</v>
      </c>
      <c r="D59" s="176">
        <v>0.5</v>
      </c>
      <c r="E59" s="175">
        <v>900</v>
      </c>
      <c r="F59" s="175">
        <v>900</v>
      </c>
      <c r="G59" s="177">
        <f>(+F59/E59)*100</f>
        <v>100</v>
      </c>
      <c r="H59" s="175">
        <f>(G59*D59)</f>
        <v>50</v>
      </c>
      <c r="I59" s="175">
        <v>900</v>
      </c>
      <c r="J59" s="175">
        <v>598.80999999999995</v>
      </c>
      <c r="K59" s="177">
        <f>(+J59/I59)*100</f>
        <v>66.534444444444446</v>
      </c>
      <c r="L59" s="178">
        <f>(K59*D59)</f>
        <v>33.267222222222223</v>
      </c>
      <c r="N59">
        <v>100</v>
      </c>
      <c r="O59">
        <v>66.53</v>
      </c>
    </row>
    <row r="60" spans="2:15" ht="13.5" x14ac:dyDescent="0.25">
      <c r="B60" s="712"/>
      <c r="C60" s="179" t="s">
        <v>103</v>
      </c>
      <c r="D60" s="180">
        <f>SUM(D58:D59)</f>
        <v>1</v>
      </c>
      <c r="E60" s="181">
        <f>SUM(E58:E59)</f>
        <v>2200</v>
      </c>
      <c r="F60" s="181">
        <f>SUM(F58:F59)</f>
        <v>2200</v>
      </c>
      <c r="G60" s="481">
        <f>(+F60/E60)*100</f>
        <v>100</v>
      </c>
      <c r="H60" s="181">
        <f>SUM(H58:H59)</f>
        <v>100</v>
      </c>
      <c r="I60" s="181">
        <f>SUM(I58:I59)</f>
        <v>2200</v>
      </c>
      <c r="J60" s="181">
        <f>SUM(J58:J59)</f>
        <v>1103.4099999999999</v>
      </c>
      <c r="K60" s="481">
        <f>(+J60/I60)*100</f>
        <v>50.154999999999994</v>
      </c>
      <c r="L60" s="182">
        <f>SUM(L58:L59)</f>
        <v>52.674914529914531</v>
      </c>
      <c r="N60" s="492">
        <v>100</v>
      </c>
      <c r="O60" s="492">
        <v>50.15</v>
      </c>
    </row>
    <row r="61" spans="2:15" ht="27" x14ac:dyDescent="0.2">
      <c r="B61" s="183" t="s">
        <v>93</v>
      </c>
      <c r="C61" s="184" t="s">
        <v>94</v>
      </c>
      <c r="D61" s="185" t="s">
        <v>95</v>
      </c>
      <c r="E61" s="185" t="s">
        <v>406</v>
      </c>
      <c r="F61" s="185" t="s">
        <v>403</v>
      </c>
      <c r="G61" s="185" t="s">
        <v>104</v>
      </c>
      <c r="H61" s="185" t="s">
        <v>105</v>
      </c>
      <c r="I61" s="185" t="s">
        <v>407</v>
      </c>
      <c r="J61" s="185" t="s">
        <v>408</v>
      </c>
      <c r="K61" s="185" t="s">
        <v>104</v>
      </c>
      <c r="L61" s="186" t="s">
        <v>105</v>
      </c>
    </row>
    <row r="62" spans="2:15" ht="13.5" x14ac:dyDescent="0.25">
      <c r="B62" s="712" t="s">
        <v>110</v>
      </c>
      <c r="C62" s="187" t="s">
        <v>99</v>
      </c>
      <c r="D62" s="188">
        <v>0.5</v>
      </c>
      <c r="E62" s="211">
        <v>515270816.42000002</v>
      </c>
      <c r="F62" s="211">
        <v>515264571.89999998</v>
      </c>
      <c r="G62" s="190">
        <f>(+F62/E62)*100</f>
        <v>99.998788109126096</v>
      </c>
      <c r="H62" s="187">
        <f>(G62*D62)</f>
        <v>49.999394054563048</v>
      </c>
      <c r="I62" s="211">
        <v>2200000000</v>
      </c>
      <c r="J62" s="211">
        <f>+F62</f>
        <v>515264571.89999998</v>
      </c>
      <c r="K62" s="190">
        <f>(+J62/I62)*100</f>
        <v>23.421116904545453</v>
      </c>
      <c r="L62" s="192">
        <f>(K62*D62)</f>
        <v>11.710558452272727</v>
      </c>
      <c r="N62">
        <v>100</v>
      </c>
      <c r="O62">
        <v>23.42</v>
      </c>
    </row>
    <row r="63" spans="2:15" ht="13.5" x14ac:dyDescent="0.25">
      <c r="B63" s="712"/>
      <c r="C63" s="187" t="s">
        <v>100</v>
      </c>
      <c r="D63" s="188">
        <v>0.5</v>
      </c>
      <c r="E63" s="211">
        <v>893805891.77999997</v>
      </c>
      <c r="F63" s="211">
        <v>892493186.73000002</v>
      </c>
      <c r="G63" s="190">
        <f>(+F63/E63)*100</f>
        <v>99.853133094996082</v>
      </c>
      <c r="H63" s="187">
        <f>(G63*D63)</f>
        <v>49.926566547498041</v>
      </c>
      <c r="I63" s="211">
        <v>3600000000</v>
      </c>
      <c r="J63" s="211">
        <f>+F63</f>
        <v>892493186.73000002</v>
      </c>
      <c r="K63" s="190">
        <f>(+J63/I63)*100</f>
        <v>24.791477409166667</v>
      </c>
      <c r="L63" s="192">
        <f>(K63*D63)</f>
        <v>12.395738704583334</v>
      </c>
      <c r="N63">
        <v>99.85</v>
      </c>
      <c r="O63">
        <v>24.79</v>
      </c>
    </row>
    <row r="64" spans="2:15" ht="14.25" thickBot="1" x14ac:dyDescent="0.3">
      <c r="B64" s="717"/>
      <c r="C64" s="195" t="s">
        <v>103</v>
      </c>
      <c r="D64" s="196">
        <f>SUM(D62:D63)</f>
        <v>1</v>
      </c>
      <c r="E64" s="212">
        <f>SUM(E62:E63)</f>
        <v>1409076708.2</v>
      </c>
      <c r="F64" s="212">
        <f>SUM(F62:F63)</f>
        <v>1407757758.6300001</v>
      </c>
      <c r="G64" s="484">
        <f>(+F64/E64)*100</f>
        <v>99.906396183946228</v>
      </c>
      <c r="H64" s="198">
        <f>SUM(H62:H63)</f>
        <v>99.925960602061082</v>
      </c>
      <c r="I64" s="212">
        <f>SUM(I62:I63)</f>
        <v>5800000000</v>
      </c>
      <c r="J64" s="212">
        <f>SUM(J62:J63)</f>
        <v>1407757758.6300001</v>
      </c>
      <c r="K64" s="484">
        <f>(+J64/I64)*100</f>
        <v>24.271685493620694</v>
      </c>
      <c r="L64" s="199">
        <f>SUM(L62:L63)</f>
        <v>24.106297156856058</v>
      </c>
      <c r="N64" s="492">
        <v>99.9</v>
      </c>
      <c r="O64" s="492">
        <v>24.27</v>
      </c>
    </row>
    <row r="69" spans="2:12" x14ac:dyDescent="0.2">
      <c r="B69" s="167"/>
      <c r="C69" s="168"/>
      <c r="D69" s="165"/>
      <c r="E69" s="165"/>
      <c r="F69" s="165"/>
      <c r="G69" s="165"/>
      <c r="H69" s="165"/>
      <c r="I69" s="165"/>
      <c r="J69" s="165"/>
      <c r="K69" s="165"/>
      <c r="L69" s="166"/>
    </row>
  </sheetData>
  <mergeCells count="16">
    <mergeCell ref="B15:B19"/>
    <mergeCell ref="B47:B50"/>
    <mergeCell ref="B52:B55"/>
    <mergeCell ref="B58:B60"/>
    <mergeCell ref="B62:B64"/>
    <mergeCell ref="B22:B24"/>
    <mergeCell ref="B26:B28"/>
    <mergeCell ref="B31:B33"/>
    <mergeCell ref="B35:B37"/>
    <mergeCell ref="B40:B41"/>
    <mergeCell ref="B43:B44"/>
    <mergeCell ref="B3:L3"/>
    <mergeCell ref="B4:L4"/>
    <mergeCell ref="B5:L5"/>
    <mergeCell ref="B6:L6"/>
    <mergeCell ref="B9:B13"/>
  </mergeCells>
  <pageMargins left="0.70866141732283472" right="0.70866141732283472" top="0.74803149606299213" bottom="0.74803149606299213" header="0.31496062992125984" footer="0.31496062992125984"/>
  <pageSetup scale="70" orientation="landscape" r:id="rId1"/>
  <rowBreaks count="1" manualBreakCount="1">
    <brk id="37" min="1" max="11"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9"/>
  <sheetViews>
    <sheetView view="pageBreakPreview" zoomScale="110" zoomScaleNormal="100" zoomScaleSheetLayoutView="110" workbookViewId="0">
      <selection activeCell="K59" sqref="K59"/>
    </sheetView>
  </sheetViews>
  <sheetFormatPr baseColWidth="10" defaultRowHeight="12.75" x14ac:dyDescent="0.2"/>
  <cols>
    <col min="1" max="1" width="12.5703125" customWidth="1"/>
    <col min="2" max="2" width="1.42578125" customWidth="1"/>
    <col min="3" max="3" width="37" customWidth="1"/>
    <col min="4" max="4" width="10" customWidth="1"/>
    <col min="5" max="5" width="10.42578125" customWidth="1"/>
    <col min="6" max="7" width="9.85546875" customWidth="1"/>
    <col min="8" max="8" width="1.85546875" customWidth="1"/>
    <col min="10" max="10" width="8.42578125" customWidth="1"/>
    <col min="11" max="11" width="6.7109375" customWidth="1"/>
    <col min="12" max="12" width="7.140625" customWidth="1"/>
    <col min="13" max="13" width="7.28515625" customWidth="1"/>
  </cols>
  <sheetData>
    <row r="2" spans="2:9" ht="13.5" thickBot="1" x14ac:dyDescent="0.25"/>
    <row r="3" spans="2:9" ht="8.25" customHeight="1" thickBot="1" x14ac:dyDescent="0.25">
      <c r="B3" s="722"/>
      <c r="C3" s="723"/>
      <c r="D3" s="723"/>
      <c r="E3" s="723"/>
      <c r="F3" s="723"/>
      <c r="G3" s="723"/>
      <c r="H3" s="724"/>
    </row>
    <row r="4" spans="2:9" ht="13.5" thickBot="1" x14ac:dyDescent="0.25">
      <c r="B4" s="149"/>
      <c r="C4" s="725" t="s">
        <v>91</v>
      </c>
      <c r="D4" s="726"/>
      <c r="E4" s="726"/>
      <c r="F4" s="726"/>
      <c r="G4" s="727"/>
      <c r="H4" s="150"/>
    </row>
    <row r="5" spans="2:9" ht="13.5" thickBot="1" x14ac:dyDescent="0.25">
      <c r="B5" s="149"/>
      <c r="C5" s="728" t="s">
        <v>92</v>
      </c>
      <c r="D5" s="729"/>
      <c r="E5" s="729"/>
      <c r="F5" s="729"/>
      <c r="G5" s="730"/>
      <c r="H5" s="150"/>
    </row>
    <row r="6" spans="2:9" ht="39" customHeight="1" thickBot="1" x14ac:dyDescent="0.25">
      <c r="B6" s="149"/>
      <c r="C6" s="740" t="s">
        <v>111</v>
      </c>
      <c r="D6" s="741"/>
      <c r="E6" s="741"/>
      <c r="F6" s="741"/>
      <c r="G6" s="742"/>
      <c r="H6" s="150"/>
    </row>
    <row r="7" spans="2:9" ht="13.5" thickBot="1" x14ac:dyDescent="0.25">
      <c r="B7" s="149"/>
      <c r="C7" s="725" t="s">
        <v>156</v>
      </c>
      <c r="D7" s="726"/>
      <c r="E7" s="726"/>
      <c r="F7" s="726"/>
      <c r="G7" s="727"/>
      <c r="H7" s="150"/>
    </row>
    <row r="8" spans="2:9" ht="13.5" thickBot="1" x14ac:dyDescent="0.25">
      <c r="B8" s="149"/>
      <c r="C8" s="731" t="s">
        <v>112</v>
      </c>
      <c r="D8" s="732"/>
      <c r="E8" s="732"/>
      <c r="F8" s="732"/>
      <c r="G8" s="733"/>
      <c r="H8" s="150"/>
    </row>
    <row r="9" spans="2:9" ht="33.75" x14ac:dyDescent="0.2">
      <c r="B9" s="149"/>
      <c r="C9" s="151" t="s">
        <v>113</v>
      </c>
      <c r="D9" s="152" t="s">
        <v>114</v>
      </c>
      <c r="E9" s="152" t="s">
        <v>115</v>
      </c>
      <c r="F9" s="152" t="s">
        <v>116</v>
      </c>
      <c r="G9" s="153" t="s">
        <v>117</v>
      </c>
      <c r="H9" s="150"/>
    </row>
    <row r="10" spans="2:9" x14ac:dyDescent="0.2">
      <c r="B10" s="149"/>
      <c r="C10" s="146" t="s">
        <v>118</v>
      </c>
      <c r="D10" s="4">
        <v>100</v>
      </c>
      <c r="E10" s="4">
        <v>41.98</v>
      </c>
      <c r="F10" s="4">
        <v>100</v>
      </c>
      <c r="G10" s="4">
        <v>29.8</v>
      </c>
      <c r="H10" s="150"/>
      <c r="I10" s="104"/>
    </row>
    <row r="11" spans="2:9" ht="25.5" x14ac:dyDescent="0.2">
      <c r="B11" s="149"/>
      <c r="C11" s="487" t="s">
        <v>119</v>
      </c>
      <c r="D11" s="4">
        <v>100</v>
      </c>
      <c r="E11" s="4">
        <v>21.33</v>
      </c>
      <c r="F11" s="488">
        <v>99.91</v>
      </c>
      <c r="G11" s="488">
        <v>24.7</v>
      </c>
      <c r="H11" s="150"/>
      <c r="I11" s="104"/>
    </row>
    <row r="12" spans="2:9" x14ac:dyDescent="0.2">
      <c r="B12" s="149"/>
      <c r="C12" s="146" t="s">
        <v>120</v>
      </c>
      <c r="D12" s="4">
        <v>66.67</v>
      </c>
      <c r="E12" s="4">
        <v>18.75</v>
      </c>
      <c r="F12" s="4">
        <v>100</v>
      </c>
      <c r="G12" s="4">
        <v>8.09</v>
      </c>
      <c r="H12" s="150"/>
      <c r="I12" s="104"/>
    </row>
    <row r="13" spans="2:9" x14ac:dyDescent="0.2">
      <c r="B13" s="149"/>
      <c r="C13" s="146" t="s">
        <v>121</v>
      </c>
      <c r="D13" s="4">
        <v>100</v>
      </c>
      <c r="E13" s="4">
        <v>14</v>
      </c>
      <c r="F13" s="4">
        <v>100</v>
      </c>
      <c r="G13" s="4">
        <v>18.46</v>
      </c>
      <c r="H13" s="150"/>
      <c r="I13" s="104"/>
    </row>
    <row r="14" spans="2:9" ht="13.5" thickBot="1" x14ac:dyDescent="0.25">
      <c r="B14" s="149"/>
      <c r="C14" s="147" t="s">
        <v>103</v>
      </c>
      <c r="D14" s="489">
        <v>93.33</v>
      </c>
      <c r="E14" s="482">
        <v>25.6</v>
      </c>
      <c r="F14" s="489">
        <v>99.99</v>
      </c>
      <c r="G14" s="482">
        <v>28.94</v>
      </c>
      <c r="H14" s="150"/>
    </row>
    <row r="15" spans="2:9" ht="8.25" customHeight="1" thickBot="1" x14ac:dyDescent="0.25">
      <c r="B15" s="149"/>
      <c r="C15" s="148"/>
      <c r="D15" s="148"/>
      <c r="E15" s="148"/>
      <c r="F15" s="155"/>
      <c r="G15" s="155"/>
      <c r="H15" s="150"/>
    </row>
    <row r="16" spans="2:9" ht="13.5" thickBot="1" x14ac:dyDescent="0.25">
      <c r="B16" s="149"/>
      <c r="C16" s="728" t="s">
        <v>122</v>
      </c>
      <c r="D16" s="729"/>
      <c r="E16" s="729"/>
      <c r="F16" s="729"/>
      <c r="G16" s="730"/>
      <c r="H16" s="150"/>
    </row>
    <row r="17" spans="2:12" ht="33.75" x14ac:dyDescent="0.2">
      <c r="B17" s="149"/>
      <c r="C17" s="143" t="s">
        <v>113</v>
      </c>
      <c r="D17" s="144" t="s">
        <v>114</v>
      </c>
      <c r="E17" s="144" t="s">
        <v>115</v>
      </c>
      <c r="F17" s="144" t="s">
        <v>116</v>
      </c>
      <c r="G17" s="144" t="s">
        <v>117</v>
      </c>
      <c r="H17" s="150"/>
    </row>
    <row r="18" spans="2:12" x14ac:dyDescent="0.2">
      <c r="B18" s="149"/>
      <c r="C18" s="156" t="s">
        <v>123</v>
      </c>
      <c r="D18" s="154">
        <v>100</v>
      </c>
      <c r="E18" s="154">
        <v>25.09</v>
      </c>
      <c r="F18" s="4">
        <v>99.98</v>
      </c>
      <c r="G18" s="4">
        <v>23.42</v>
      </c>
      <c r="H18" s="150"/>
      <c r="I18" s="21"/>
    </row>
    <row r="19" spans="2:12" x14ac:dyDescent="0.2">
      <c r="B19" s="149"/>
      <c r="C19" s="156" t="s">
        <v>124</v>
      </c>
      <c r="D19" s="154">
        <v>100</v>
      </c>
      <c r="E19" s="154">
        <v>35</v>
      </c>
      <c r="F19" s="154">
        <v>100</v>
      </c>
      <c r="G19" s="4">
        <v>18.989999999999998</v>
      </c>
      <c r="H19" s="150"/>
      <c r="I19" s="21"/>
    </row>
    <row r="20" spans="2:12" x14ac:dyDescent="0.2">
      <c r="B20" s="149"/>
      <c r="C20" s="157" t="s">
        <v>103</v>
      </c>
      <c r="D20" s="491">
        <v>100</v>
      </c>
      <c r="E20" s="482">
        <v>29.4</v>
      </c>
      <c r="F20" s="489">
        <v>99.99</v>
      </c>
      <c r="G20" s="482">
        <v>21.85</v>
      </c>
      <c r="H20" s="150"/>
      <c r="I20" s="21"/>
    </row>
    <row r="21" spans="2:12" ht="7.5" customHeight="1" thickBot="1" x14ac:dyDescent="0.25">
      <c r="B21" s="149"/>
      <c r="C21" s="158"/>
      <c r="D21" s="159"/>
      <c r="E21" s="159"/>
      <c r="F21" s="159"/>
      <c r="G21" s="159"/>
      <c r="H21" s="150"/>
    </row>
    <row r="22" spans="2:12" ht="13.5" thickBot="1" x14ac:dyDescent="0.25">
      <c r="B22" s="149"/>
      <c r="C22" s="728" t="s">
        <v>125</v>
      </c>
      <c r="D22" s="729"/>
      <c r="E22" s="729"/>
      <c r="F22" s="729"/>
      <c r="G22" s="730"/>
      <c r="H22" s="150"/>
    </row>
    <row r="23" spans="2:12" ht="33.75" x14ac:dyDescent="0.2">
      <c r="B23" s="149"/>
      <c r="C23" s="143" t="s">
        <v>113</v>
      </c>
      <c r="D23" s="144" t="s">
        <v>114</v>
      </c>
      <c r="E23" s="144" t="s">
        <v>115</v>
      </c>
      <c r="F23" s="144" t="s">
        <v>116</v>
      </c>
      <c r="G23" s="144" t="s">
        <v>117</v>
      </c>
      <c r="H23" s="150"/>
    </row>
    <row r="24" spans="2:12" x14ac:dyDescent="0.2">
      <c r="B24" s="149"/>
      <c r="C24" s="156" t="s">
        <v>126</v>
      </c>
      <c r="D24" s="4">
        <v>100</v>
      </c>
      <c r="E24" s="4">
        <v>42.69</v>
      </c>
      <c r="F24" s="4">
        <v>100</v>
      </c>
      <c r="G24" s="4">
        <v>22.18</v>
      </c>
      <c r="H24" s="150"/>
      <c r="I24" s="21"/>
      <c r="K24">
        <v>100</v>
      </c>
      <c r="L24">
        <v>42.69</v>
      </c>
    </row>
    <row r="25" spans="2:12" ht="25.5" x14ac:dyDescent="0.2">
      <c r="B25" s="149"/>
      <c r="C25" s="156" t="s">
        <v>127</v>
      </c>
      <c r="D25" s="4">
        <v>72.22</v>
      </c>
      <c r="E25" s="4">
        <v>32.69</v>
      </c>
      <c r="F25" s="4">
        <v>99.96</v>
      </c>
      <c r="G25" s="4">
        <v>21.48</v>
      </c>
      <c r="H25" s="150"/>
      <c r="I25" s="21"/>
      <c r="K25">
        <v>72.22</v>
      </c>
      <c r="L25">
        <v>32.69</v>
      </c>
    </row>
    <row r="26" spans="2:12" x14ac:dyDescent="0.2">
      <c r="B26" s="149"/>
      <c r="C26" s="157" t="s">
        <v>103</v>
      </c>
      <c r="D26" s="489">
        <v>83.33</v>
      </c>
      <c r="E26" s="482">
        <v>36.19</v>
      </c>
      <c r="F26" s="496">
        <v>99.96</v>
      </c>
      <c r="G26" s="495">
        <v>22.18</v>
      </c>
      <c r="H26" s="150"/>
      <c r="K26" s="492">
        <v>83.33</v>
      </c>
      <c r="L26" s="486">
        <v>36.19</v>
      </c>
    </row>
    <row r="27" spans="2:12" ht="9" customHeight="1" thickBot="1" x14ac:dyDescent="0.25">
      <c r="B27" s="149"/>
      <c r="C27" s="159"/>
      <c r="D27" s="159"/>
      <c r="E27" s="159"/>
      <c r="F27" s="159"/>
      <c r="G27" s="159"/>
      <c r="H27" s="150"/>
    </row>
    <row r="28" spans="2:12" ht="13.5" thickBot="1" x14ac:dyDescent="0.25">
      <c r="B28" s="149"/>
      <c r="C28" s="734" t="s">
        <v>128</v>
      </c>
      <c r="D28" s="735"/>
      <c r="E28" s="735"/>
      <c r="F28" s="735"/>
      <c r="G28" s="736"/>
      <c r="H28" s="150"/>
    </row>
    <row r="29" spans="2:12" ht="34.5" thickBot="1" x14ac:dyDescent="0.25">
      <c r="B29" s="149"/>
      <c r="C29" s="143" t="s">
        <v>113</v>
      </c>
      <c r="D29" s="144" t="s">
        <v>114</v>
      </c>
      <c r="E29" s="144" t="s">
        <v>115</v>
      </c>
      <c r="F29" s="144" t="s">
        <v>116</v>
      </c>
      <c r="G29" s="144" t="s">
        <v>117</v>
      </c>
      <c r="H29" s="150"/>
    </row>
    <row r="30" spans="2:12" x14ac:dyDescent="0.2">
      <c r="B30" s="149"/>
      <c r="C30" s="145" t="s">
        <v>129</v>
      </c>
      <c r="D30" s="502">
        <v>77.78</v>
      </c>
      <c r="E30" s="502">
        <v>24.11</v>
      </c>
      <c r="F30" s="502">
        <v>99.96</v>
      </c>
      <c r="G30" s="503">
        <v>19.399999999999999</v>
      </c>
      <c r="H30" s="150"/>
    </row>
    <row r="31" spans="2:12" ht="13.5" thickBot="1" x14ac:dyDescent="0.25">
      <c r="B31" s="149"/>
      <c r="C31" s="147" t="s">
        <v>103</v>
      </c>
      <c r="D31" s="504">
        <v>77.78</v>
      </c>
      <c r="E31" s="504">
        <v>24.11</v>
      </c>
      <c r="F31" s="505">
        <v>99.96</v>
      </c>
      <c r="G31" s="506">
        <v>19.399999999999999</v>
      </c>
      <c r="H31" s="150"/>
      <c r="I31" s="21"/>
      <c r="K31" s="105">
        <v>77.78</v>
      </c>
      <c r="L31" s="105">
        <v>24.11</v>
      </c>
    </row>
    <row r="32" spans="2:12" ht="7.5" customHeight="1" thickBot="1" x14ac:dyDescent="0.25">
      <c r="B32" s="149"/>
      <c r="C32" s="159"/>
      <c r="D32" s="159"/>
      <c r="E32" s="159"/>
      <c r="F32" s="159"/>
      <c r="G32" s="159"/>
      <c r="H32" s="150"/>
    </row>
    <row r="33" spans="2:10" ht="13.5" thickBot="1" x14ac:dyDescent="0.25">
      <c r="B33" s="149"/>
      <c r="C33" s="734" t="s">
        <v>130</v>
      </c>
      <c r="D33" s="735"/>
      <c r="E33" s="735"/>
      <c r="F33" s="735"/>
      <c r="G33" s="736"/>
      <c r="H33" s="150"/>
    </row>
    <row r="34" spans="2:10" ht="34.5" thickBot="1" x14ac:dyDescent="0.25">
      <c r="B34" s="149"/>
      <c r="C34" s="143" t="s">
        <v>113</v>
      </c>
      <c r="D34" s="144" t="s">
        <v>114</v>
      </c>
      <c r="E34" s="144" t="s">
        <v>115</v>
      </c>
      <c r="F34" s="144" t="s">
        <v>116</v>
      </c>
      <c r="G34" s="144" t="s">
        <v>117</v>
      </c>
      <c r="H34" s="150"/>
    </row>
    <row r="35" spans="2:10" x14ac:dyDescent="0.2">
      <c r="B35" s="149"/>
      <c r="C35" s="145" t="s">
        <v>131</v>
      </c>
      <c r="D35" s="4">
        <v>100</v>
      </c>
      <c r="E35" s="4">
        <v>16.670000000000002</v>
      </c>
      <c r="F35" s="4">
        <v>99.38</v>
      </c>
      <c r="G35" s="4">
        <v>21.11</v>
      </c>
      <c r="H35" s="150"/>
    </row>
    <row r="36" spans="2:10" ht="13.5" thickBot="1" x14ac:dyDescent="0.25">
      <c r="B36" s="149"/>
      <c r="C36" s="146" t="s">
        <v>132</v>
      </c>
      <c r="D36" s="4">
        <v>100</v>
      </c>
      <c r="E36" s="4">
        <v>25</v>
      </c>
      <c r="F36" s="4">
        <v>99.66</v>
      </c>
      <c r="G36" s="4">
        <v>14.62</v>
      </c>
      <c r="H36" s="150"/>
    </row>
    <row r="37" spans="2:10" x14ac:dyDescent="0.2">
      <c r="B37" s="149"/>
      <c r="C37" s="145" t="s">
        <v>133</v>
      </c>
      <c r="D37" s="4">
        <v>100</v>
      </c>
      <c r="E37" s="4">
        <v>23.85</v>
      </c>
      <c r="F37" s="4">
        <v>99.67</v>
      </c>
      <c r="G37" s="4">
        <v>26.88</v>
      </c>
      <c r="H37" s="150"/>
    </row>
    <row r="38" spans="2:10" ht="13.5" thickBot="1" x14ac:dyDescent="0.25">
      <c r="B38" s="149"/>
      <c r="C38" s="147" t="s">
        <v>103</v>
      </c>
      <c r="D38" s="489">
        <v>100</v>
      </c>
      <c r="E38" s="489">
        <v>22.22</v>
      </c>
      <c r="F38" s="489">
        <v>99.59</v>
      </c>
      <c r="G38" s="489">
        <v>24.85</v>
      </c>
      <c r="H38" s="150"/>
    </row>
    <row r="39" spans="2:10" ht="9" customHeight="1" thickBot="1" x14ac:dyDescent="0.25">
      <c r="B39" s="149"/>
      <c r="C39" s="159"/>
      <c r="D39" s="159"/>
      <c r="E39" s="159"/>
      <c r="F39" s="159"/>
      <c r="G39" s="159"/>
      <c r="H39" s="150"/>
    </row>
    <row r="40" spans="2:10" ht="13.5" thickBot="1" x14ac:dyDescent="0.25">
      <c r="B40" s="149"/>
      <c r="C40" s="728" t="s">
        <v>134</v>
      </c>
      <c r="D40" s="729"/>
      <c r="E40" s="729"/>
      <c r="F40" s="729"/>
      <c r="G40" s="730"/>
      <c r="H40" s="150"/>
    </row>
    <row r="41" spans="2:10" ht="34.5" thickBot="1" x14ac:dyDescent="0.25">
      <c r="B41" s="149"/>
      <c r="C41" s="143" t="s">
        <v>113</v>
      </c>
      <c r="D41" s="144" t="s">
        <v>114</v>
      </c>
      <c r="E41" s="144" t="s">
        <v>115</v>
      </c>
      <c r="F41" s="144" t="s">
        <v>116</v>
      </c>
      <c r="G41" s="144" t="s">
        <v>117</v>
      </c>
      <c r="H41" s="150"/>
      <c r="J41">
        <v>1</v>
      </c>
    </row>
    <row r="42" spans="2:10" x14ac:dyDescent="0.2">
      <c r="B42" s="149"/>
      <c r="C42" s="145" t="s">
        <v>135</v>
      </c>
      <c r="D42" s="4">
        <v>100</v>
      </c>
      <c r="E42" s="4">
        <v>38.82</v>
      </c>
      <c r="F42" s="4">
        <v>100</v>
      </c>
      <c r="G42" s="4">
        <v>23.42</v>
      </c>
      <c r="H42" s="150"/>
    </row>
    <row r="43" spans="2:10" x14ac:dyDescent="0.2">
      <c r="B43" s="149"/>
      <c r="C43" s="146" t="s">
        <v>136</v>
      </c>
      <c r="D43" s="4">
        <v>100</v>
      </c>
      <c r="E43" s="4">
        <v>66.53</v>
      </c>
      <c r="F43" s="4">
        <v>99.85</v>
      </c>
      <c r="G43" s="4">
        <v>24.79</v>
      </c>
      <c r="H43" s="150"/>
    </row>
    <row r="44" spans="2:10" ht="13.5" thickBot="1" x14ac:dyDescent="0.25">
      <c r="B44" s="149"/>
      <c r="C44" s="147" t="s">
        <v>103</v>
      </c>
      <c r="D44" s="489">
        <v>100</v>
      </c>
      <c r="E44" s="489">
        <v>50.15</v>
      </c>
      <c r="F44" s="489">
        <v>99.9</v>
      </c>
      <c r="G44" s="489">
        <v>24.27</v>
      </c>
      <c r="H44" s="150"/>
    </row>
    <row r="45" spans="2:10" ht="8.25" customHeight="1" thickBot="1" x14ac:dyDescent="0.25">
      <c r="B45" s="149"/>
      <c r="C45" s="148"/>
      <c r="D45" s="148"/>
      <c r="E45" s="148"/>
      <c r="F45" s="148"/>
      <c r="G45" s="148"/>
      <c r="H45" s="150"/>
    </row>
    <row r="46" spans="2:10" ht="11.25" customHeight="1" thickBot="1" x14ac:dyDescent="0.25">
      <c r="B46" s="737" t="s">
        <v>137</v>
      </c>
      <c r="C46" s="738"/>
      <c r="D46" s="738"/>
      <c r="E46" s="738"/>
      <c r="F46" s="738"/>
      <c r="G46" s="738"/>
      <c r="H46" s="739"/>
    </row>
    <row r="47" spans="2:10" ht="14.25" customHeight="1" thickBot="1" x14ac:dyDescent="0.25">
      <c r="B47" s="148"/>
      <c r="C47" s="148"/>
      <c r="D47" s="148"/>
      <c r="E47" s="148"/>
      <c r="F47" s="148"/>
      <c r="G47" s="148"/>
      <c r="H47" s="148"/>
    </row>
    <row r="48" spans="2:10" ht="12" customHeight="1" thickBot="1" x14ac:dyDescent="0.25">
      <c r="B48" s="719"/>
      <c r="C48" s="720"/>
      <c r="D48" s="720"/>
      <c r="E48" s="720"/>
      <c r="F48" s="720"/>
      <c r="G48" s="720"/>
      <c r="H48" s="721"/>
    </row>
    <row r="49" spans="2:8" ht="13.5" thickBot="1" x14ac:dyDescent="0.25">
      <c r="B49" s="149"/>
      <c r="C49" s="725" t="s">
        <v>91</v>
      </c>
      <c r="D49" s="726"/>
      <c r="E49" s="726"/>
      <c r="F49" s="726"/>
      <c r="G49" s="727"/>
      <c r="H49" s="150"/>
    </row>
    <row r="50" spans="2:8" ht="13.5" thickBot="1" x14ac:dyDescent="0.25">
      <c r="B50" s="149"/>
      <c r="C50" s="728" t="s">
        <v>92</v>
      </c>
      <c r="D50" s="729"/>
      <c r="E50" s="729"/>
      <c r="F50" s="729"/>
      <c r="G50" s="730"/>
      <c r="H50" s="150"/>
    </row>
    <row r="51" spans="2:8" ht="13.5" thickBot="1" x14ac:dyDescent="0.25">
      <c r="B51" s="149"/>
      <c r="C51" s="728" t="s">
        <v>138</v>
      </c>
      <c r="D51" s="729"/>
      <c r="E51" s="729"/>
      <c r="F51" s="729"/>
      <c r="G51" s="730"/>
      <c r="H51" s="150"/>
    </row>
    <row r="52" spans="2:8" ht="13.5" thickBot="1" x14ac:dyDescent="0.25">
      <c r="B52" s="149"/>
      <c r="C52" s="743" t="s">
        <v>156</v>
      </c>
      <c r="D52" s="744"/>
      <c r="E52" s="744"/>
      <c r="F52" s="744"/>
      <c r="G52" s="745"/>
      <c r="H52" s="150"/>
    </row>
    <row r="53" spans="2:8" ht="33.75" x14ac:dyDescent="0.2">
      <c r="B53" s="149"/>
      <c r="C53" s="160" t="s">
        <v>139</v>
      </c>
      <c r="D53" s="152" t="s">
        <v>114</v>
      </c>
      <c r="E53" s="152" t="s">
        <v>115</v>
      </c>
      <c r="F53" s="152" t="s">
        <v>116</v>
      </c>
      <c r="G53" s="153" t="s">
        <v>117</v>
      </c>
      <c r="H53" s="150"/>
    </row>
    <row r="54" spans="2:8" ht="22.5" customHeight="1" x14ac:dyDescent="0.2">
      <c r="B54" s="149"/>
      <c r="C54" s="161" t="s">
        <v>140</v>
      </c>
      <c r="D54" s="489">
        <v>93.33</v>
      </c>
      <c r="E54" s="482">
        <v>25.6</v>
      </c>
      <c r="F54" s="489">
        <v>99.99</v>
      </c>
      <c r="G54" s="482">
        <v>28.94</v>
      </c>
      <c r="H54" s="150"/>
    </row>
    <row r="55" spans="2:8" ht="25.5" x14ac:dyDescent="0.2">
      <c r="B55" s="149"/>
      <c r="C55" s="161" t="s">
        <v>141</v>
      </c>
      <c r="D55" s="491">
        <v>100</v>
      </c>
      <c r="E55" s="482">
        <v>29.4</v>
      </c>
      <c r="F55" s="489">
        <v>99.99</v>
      </c>
      <c r="G55" s="482">
        <v>21.85</v>
      </c>
      <c r="H55" s="150"/>
    </row>
    <row r="56" spans="2:8" ht="42" customHeight="1" x14ac:dyDescent="0.2">
      <c r="B56" s="149"/>
      <c r="C56" s="161" t="s">
        <v>142</v>
      </c>
      <c r="D56" s="489">
        <v>83.33</v>
      </c>
      <c r="E56" s="482">
        <v>36.19</v>
      </c>
      <c r="F56" s="496">
        <v>99.96</v>
      </c>
      <c r="G56" s="495">
        <v>22.18</v>
      </c>
      <c r="H56" s="150"/>
    </row>
    <row r="57" spans="2:8" ht="25.5" x14ac:dyDescent="0.2">
      <c r="B57" s="149"/>
      <c r="C57" s="161" t="s">
        <v>143</v>
      </c>
      <c r="D57" s="507">
        <v>77.78</v>
      </c>
      <c r="E57" s="105">
        <v>24.11</v>
      </c>
      <c r="F57" s="496">
        <v>99.96</v>
      </c>
      <c r="G57" s="495">
        <v>19.399999999999999</v>
      </c>
      <c r="H57" s="150"/>
    </row>
    <row r="58" spans="2:8" x14ac:dyDescent="0.2">
      <c r="B58" s="149"/>
      <c r="C58" s="162" t="s">
        <v>144</v>
      </c>
      <c r="D58" s="489">
        <v>100</v>
      </c>
      <c r="E58" s="489">
        <v>22.22</v>
      </c>
      <c r="F58" s="489">
        <v>99.59</v>
      </c>
      <c r="G58" s="489">
        <v>24.85</v>
      </c>
      <c r="H58" s="150"/>
    </row>
    <row r="59" spans="2:8" ht="25.5" x14ac:dyDescent="0.2">
      <c r="B59" s="149"/>
      <c r="C59" s="161" t="s">
        <v>145</v>
      </c>
      <c r="D59" s="489">
        <v>100</v>
      </c>
      <c r="E59" s="489">
        <v>50.15</v>
      </c>
      <c r="F59" s="489">
        <v>99.9</v>
      </c>
      <c r="G59" s="489">
        <v>24.27</v>
      </c>
      <c r="H59" s="150"/>
    </row>
    <row r="60" spans="2:8" ht="13.5" thickBot="1" x14ac:dyDescent="0.25">
      <c r="B60" s="149"/>
      <c r="C60" s="147" t="s">
        <v>146</v>
      </c>
      <c r="D60" s="214">
        <f>SUM(D54:D59)/6</f>
        <v>92.406666666666652</v>
      </c>
      <c r="E60" s="214">
        <f>SUM(E54:E59)/6</f>
        <v>31.278333333333332</v>
      </c>
      <c r="F60" s="214">
        <f>SUM(F54:F59)/6</f>
        <v>99.898333333333326</v>
      </c>
      <c r="G60" s="501">
        <f>SUM(G54:G59)/6</f>
        <v>23.581666666666667</v>
      </c>
      <c r="H60" s="150"/>
    </row>
    <row r="61" spans="2:8" ht="9" customHeight="1" thickBot="1" x14ac:dyDescent="0.25">
      <c r="B61" s="149"/>
      <c r="C61" s="163"/>
      <c r="D61" s="164"/>
      <c r="E61" s="164"/>
      <c r="F61" s="164"/>
      <c r="G61" s="164"/>
      <c r="H61" s="150"/>
    </row>
    <row r="62" spans="2:8" ht="13.5" thickBot="1" x14ac:dyDescent="0.25">
      <c r="B62" s="737" t="s">
        <v>137</v>
      </c>
      <c r="C62" s="746"/>
      <c r="D62" s="746"/>
      <c r="E62" s="746"/>
      <c r="F62" s="746"/>
      <c r="G62" s="746"/>
      <c r="H62" s="747"/>
    </row>
    <row r="64" spans="2:8" x14ac:dyDescent="0.2">
      <c r="D64">
        <v>1100</v>
      </c>
      <c r="E64">
        <v>628.6</v>
      </c>
      <c r="F64">
        <f>(E64/D64)*100</f>
        <v>57.145454545454541</v>
      </c>
    </row>
    <row r="65" spans="4:6" x14ac:dyDescent="0.2">
      <c r="D65">
        <v>2400</v>
      </c>
      <c r="E65">
        <v>1249</v>
      </c>
      <c r="F65">
        <f t="shared" ref="F65:F70" si="0">(E65/D65)*100</f>
        <v>52.041666666666664</v>
      </c>
    </row>
    <row r="66" spans="4:6" x14ac:dyDescent="0.2">
      <c r="D66">
        <v>1100</v>
      </c>
      <c r="E66">
        <v>571</v>
      </c>
      <c r="F66">
        <f t="shared" si="0"/>
        <v>51.909090909090907</v>
      </c>
    </row>
    <row r="67" spans="4:6" x14ac:dyDescent="0.2">
      <c r="D67">
        <v>700</v>
      </c>
      <c r="E67">
        <v>388</v>
      </c>
      <c r="F67">
        <f t="shared" si="0"/>
        <v>55.428571428571431</v>
      </c>
    </row>
    <row r="68" spans="4:6" x14ac:dyDescent="0.2">
      <c r="D68">
        <v>3500</v>
      </c>
      <c r="E68">
        <v>2437</v>
      </c>
      <c r="F68">
        <f t="shared" si="0"/>
        <v>69.628571428571433</v>
      </c>
    </row>
    <row r="69" spans="4:6" x14ac:dyDescent="0.2">
      <c r="D69">
        <v>2500</v>
      </c>
      <c r="E69">
        <v>1148</v>
      </c>
      <c r="F69">
        <f t="shared" si="0"/>
        <v>45.92</v>
      </c>
    </row>
    <row r="70" spans="4:6" x14ac:dyDescent="0.2">
      <c r="D70">
        <f>SUM(D64:D69)</f>
        <v>11300</v>
      </c>
      <c r="E70">
        <f>SUM(E64:E69)</f>
        <v>6421.6</v>
      </c>
      <c r="F70" s="142">
        <f t="shared" si="0"/>
        <v>56.8283185840708</v>
      </c>
    </row>
    <row r="73" spans="4:6" x14ac:dyDescent="0.2">
      <c r="D73">
        <v>1600</v>
      </c>
      <c r="E73">
        <v>1344</v>
      </c>
      <c r="F73">
        <f>(E73/D73)*100</f>
        <v>84</v>
      </c>
    </row>
    <row r="74" spans="4:6" x14ac:dyDescent="0.2">
      <c r="D74">
        <v>2600</v>
      </c>
      <c r="E74">
        <v>1944</v>
      </c>
      <c r="F74">
        <f t="shared" ref="F74:F79" si="1">(E74/D74)*100</f>
        <v>74.769230769230759</v>
      </c>
    </row>
    <row r="75" spans="4:6" x14ac:dyDescent="0.2">
      <c r="D75">
        <v>1400</v>
      </c>
      <c r="E75">
        <v>970</v>
      </c>
      <c r="F75">
        <f t="shared" si="1"/>
        <v>69.285714285714278</v>
      </c>
    </row>
    <row r="76" spans="4:6" x14ac:dyDescent="0.2">
      <c r="D76">
        <v>1000</v>
      </c>
      <c r="E76">
        <v>884</v>
      </c>
      <c r="F76">
        <f t="shared" si="1"/>
        <v>88.4</v>
      </c>
    </row>
    <row r="77" spans="4:6" x14ac:dyDescent="0.2">
      <c r="D77">
        <v>4300</v>
      </c>
      <c r="E77">
        <v>3792</v>
      </c>
      <c r="F77">
        <f t="shared" si="1"/>
        <v>88.186046511627907</v>
      </c>
    </row>
    <row r="78" spans="4:6" x14ac:dyDescent="0.2">
      <c r="D78">
        <v>2500</v>
      </c>
      <c r="E78">
        <v>1840</v>
      </c>
      <c r="F78">
        <f t="shared" si="1"/>
        <v>73.599999999999994</v>
      </c>
    </row>
    <row r="79" spans="4:6" x14ac:dyDescent="0.2">
      <c r="D79">
        <f>SUM(D73:D78)</f>
        <v>13400</v>
      </c>
      <c r="E79">
        <f>SUM(E73:E78)</f>
        <v>10774</v>
      </c>
      <c r="F79" s="142">
        <f t="shared" si="1"/>
        <v>80.402985074626869</v>
      </c>
    </row>
  </sheetData>
  <mergeCells count="18">
    <mergeCell ref="C49:G49"/>
    <mergeCell ref="C50:G50"/>
    <mergeCell ref="C51:G51"/>
    <mergeCell ref="C52:G52"/>
    <mergeCell ref="B62:H62"/>
    <mergeCell ref="B48:H48"/>
    <mergeCell ref="B3:H3"/>
    <mergeCell ref="C4:G4"/>
    <mergeCell ref="C5:G5"/>
    <mergeCell ref="C7:G7"/>
    <mergeCell ref="C8:G8"/>
    <mergeCell ref="C16:G16"/>
    <mergeCell ref="C22:G22"/>
    <mergeCell ref="C28:G28"/>
    <mergeCell ref="C33:G33"/>
    <mergeCell ref="C40:G40"/>
    <mergeCell ref="B46:H46"/>
    <mergeCell ref="C6:G6"/>
  </mergeCells>
  <pageMargins left="0.7" right="0.7" top="0.75" bottom="0.75" header="0.3" footer="0.3"/>
  <pageSetup scale="93" orientation="portrait" r:id="rId1"/>
  <rowBreaks count="1" manualBreakCount="1">
    <brk id="4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Programa 1</vt:lpstr>
      <vt:lpstr>Programa 2</vt:lpstr>
      <vt:lpstr>Programa 3</vt:lpstr>
      <vt:lpstr>Programa 4</vt:lpstr>
      <vt:lpstr>Programa 5</vt:lpstr>
      <vt:lpstr>Programa 6</vt:lpstr>
      <vt:lpstr>Informe de compatibilidad</vt:lpstr>
      <vt:lpstr>rESUMEN GRAL</vt:lpstr>
      <vt:lpstr>RES PROGRAMAS</vt:lpstr>
      <vt:lpstr>Hoja1</vt:lpstr>
      <vt:lpstr>'Programa 1'!Área_de_impresión</vt:lpstr>
      <vt:lpstr>'Programa 2'!Área_de_impresión</vt:lpstr>
      <vt:lpstr>'Programa 3'!Área_de_impresión</vt:lpstr>
      <vt:lpstr>'Programa 4'!Área_de_impresión</vt:lpstr>
      <vt:lpstr>'Programa 5'!Área_de_impresión</vt:lpstr>
      <vt:lpstr>'Programa 6'!Área_de_impresión</vt:lpstr>
      <vt:lpstr>'RES PROGRAMAS'!Área_de_impresión</vt:lpstr>
      <vt:lpstr>'rESUMEN GRAL'!Área_de_impresión</vt:lpstr>
    </vt:vector>
  </TitlesOfParts>
  <Company>CARDIQUE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dc:creator>
  <cp:lastModifiedBy>cardique</cp:lastModifiedBy>
  <cp:lastPrinted>2017-01-23T15:20:44Z</cp:lastPrinted>
  <dcterms:created xsi:type="dcterms:W3CDTF">2005-07-28T14:20:49Z</dcterms:created>
  <dcterms:modified xsi:type="dcterms:W3CDTF">2017-10-20T14:50:54Z</dcterms:modified>
</cp:coreProperties>
</file>